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a476a0d3c9ddd4a3/ENTREPRISES/PROJETS/Suppleurop/V12/ENGLISH/files/"/>
    </mc:Choice>
  </mc:AlternateContent>
  <xr:revisionPtr revIDLastSave="5" documentId="11_EE1E21DE1B9F37693B58DEAD79FABF3950B2BB58" xr6:coauthVersionLast="47" xr6:coauthVersionMax="47" xr10:uidLastSave="{5C839175-F1D0-4213-8113-9881BD49EA18}"/>
  <bookViews>
    <workbookView xWindow="-108" yWindow="-108" windowWidth="23256" windowHeight="12456" tabRatio="500" firstSheet="1" activeTab="4" xr2:uid="{00000000-000D-0000-FFFF-FFFF00000000}"/>
  </bookViews>
  <sheets>
    <sheet name="mensuel" sheetId="1" r:id="rId1"/>
    <sheet name="KPIs" sheetId="2" r:id="rId2"/>
    <sheet name="Ventilation_verticale" sheetId="3" r:id="rId3"/>
    <sheet name="Cohortes" sheetId="4" r:id="rId4"/>
    <sheet name="Valorisation_sortie" sheetId="5" r:id="rId5"/>
    <sheet name="CAC_LTV" sheetId="6" r:id="rId6"/>
    <sheet name="Cible_F_U" sheetId="7" r:id="rId7"/>
    <sheet name="Cap_table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8" l="1"/>
  <c r="E22" i="8"/>
  <c r="D21" i="8"/>
  <c r="E21" i="8" s="1"/>
  <c r="B15" i="8"/>
  <c r="B14" i="8"/>
  <c r="D20" i="8" s="1"/>
  <c r="E20" i="8" s="1"/>
  <c r="B13" i="8"/>
  <c r="H21" i="7"/>
  <c r="G21" i="7"/>
  <c r="F21" i="7"/>
  <c r="E21" i="7"/>
  <c r="D21" i="7"/>
  <c r="C17" i="7"/>
  <c r="H14" i="7"/>
  <c r="H17" i="7" s="1"/>
  <c r="H18" i="7" s="1"/>
  <c r="G6" i="6" s="1"/>
  <c r="F14" i="7"/>
  <c r="F17" i="7" s="1"/>
  <c r="F18" i="7" s="1"/>
  <c r="E6" i="6" s="1"/>
  <c r="E38" i="6" s="1"/>
  <c r="E14" i="7"/>
  <c r="E17" i="7" s="1"/>
  <c r="E18" i="7" s="1"/>
  <c r="D6" i="6" s="1"/>
  <c r="H12" i="7"/>
  <c r="G12" i="7"/>
  <c r="G14" i="7" s="1"/>
  <c r="G17" i="7" s="1"/>
  <c r="G18" i="7" s="1"/>
  <c r="F12" i="7"/>
  <c r="E12" i="7"/>
  <c r="D12" i="7"/>
  <c r="D14" i="7" s="1"/>
  <c r="D17" i="7" s="1"/>
  <c r="D18" i="7" s="1"/>
  <c r="C6" i="6" s="1"/>
  <c r="C12" i="7"/>
  <c r="C14" i="7" s="1"/>
  <c r="C45" i="6"/>
  <c r="C44" i="6"/>
  <c r="G35" i="6"/>
  <c r="F35" i="6"/>
  <c r="E35" i="6"/>
  <c r="E36" i="6" s="1"/>
  <c r="E37" i="6" s="1"/>
  <c r="D35" i="6"/>
  <c r="C35" i="6"/>
  <c r="G34" i="6"/>
  <c r="F34" i="6"/>
  <c r="E34" i="6"/>
  <c r="D34" i="6"/>
  <c r="C34" i="6"/>
  <c r="G33" i="6"/>
  <c r="F33" i="6"/>
  <c r="E33" i="6"/>
  <c r="D33" i="6"/>
  <c r="D36" i="6" s="1"/>
  <c r="C33" i="6"/>
  <c r="E31" i="6"/>
  <c r="C31" i="6"/>
  <c r="E29" i="6"/>
  <c r="E30" i="6" s="1"/>
  <c r="G28" i="6"/>
  <c r="G29" i="6" s="1"/>
  <c r="G30" i="6" s="1"/>
  <c r="F28" i="6"/>
  <c r="E28" i="6"/>
  <c r="D28" i="6"/>
  <c r="C28" i="6"/>
  <c r="C29" i="6" s="1"/>
  <c r="C30" i="6" s="1"/>
  <c r="G27" i="6"/>
  <c r="G31" i="6" s="1"/>
  <c r="F27" i="6"/>
  <c r="E27" i="6"/>
  <c r="D27" i="6"/>
  <c r="C27" i="6"/>
  <c r="G26" i="6"/>
  <c r="F26" i="6"/>
  <c r="F31" i="6" s="1"/>
  <c r="E26" i="6"/>
  <c r="D26" i="6"/>
  <c r="C26" i="6"/>
  <c r="F6" i="6"/>
  <c r="C20" i="5"/>
  <c r="C19" i="5"/>
  <c r="H15" i="5"/>
  <c r="D21" i="5" s="1"/>
  <c r="G15" i="5"/>
  <c r="C21" i="5" s="1"/>
  <c r="H14" i="5"/>
  <c r="D20" i="5" s="1"/>
  <c r="G14" i="5"/>
  <c r="H13" i="5"/>
  <c r="D19" i="5" s="1"/>
  <c r="G13" i="5"/>
  <c r="C9" i="5"/>
  <c r="C19" i="4"/>
  <c r="C18" i="4"/>
  <c r="C17" i="4"/>
  <c r="H12" i="4"/>
  <c r="H13" i="4" s="1"/>
  <c r="G12" i="4"/>
  <c r="G13" i="4" s="1"/>
  <c r="D12" i="4"/>
  <c r="D13" i="4" s="1"/>
  <c r="C12" i="4"/>
  <c r="C13" i="4" s="1"/>
  <c r="C14" i="4" s="1"/>
  <c r="H11" i="4"/>
  <c r="G11" i="4"/>
  <c r="F11" i="4"/>
  <c r="F12" i="4" s="1"/>
  <c r="F13" i="4" s="1"/>
  <c r="E11" i="4"/>
  <c r="E12" i="4" s="1"/>
  <c r="E13" i="4" s="1"/>
  <c r="D11" i="4"/>
  <c r="C11" i="4"/>
  <c r="H21" i="3"/>
  <c r="G21" i="3"/>
  <c r="E21" i="3"/>
  <c r="H20" i="3"/>
  <c r="E20" i="3"/>
  <c r="F19" i="3"/>
  <c r="E19" i="3"/>
  <c r="E18" i="3"/>
  <c r="H17" i="3"/>
  <c r="G17" i="3"/>
  <c r="E17" i="3"/>
  <c r="H16" i="3"/>
  <c r="E16" i="3"/>
  <c r="D16" i="3"/>
  <c r="F15" i="3"/>
  <c r="E15" i="3"/>
  <c r="E22" i="3" s="1"/>
  <c r="H12" i="3"/>
  <c r="G12" i="3"/>
  <c r="G19" i="3" s="1"/>
  <c r="F12" i="3"/>
  <c r="E12" i="3"/>
  <c r="D12" i="3"/>
  <c r="C12" i="3"/>
  <c r="C22" i="2"/>
  <c r="C21" i="2"/>
  <c r="C17" i="2"/>
  <c r="H15" i="2"/>
  <c r="G15" i="2"/>
  <c r="F15" i="2"/>
  <c r="E15" i="2"/>
  <c r="D15" i="2"/>
  <c r="H14" i="2"/>
  <c r="H13" i="2"/>
  <c r="G13" i="2"/>
  <c r="H12" i="2"/>
  <c r="G12" i="2"/>
  <c r="F12" i="2"/>
  <c r="E12" i="2"/>
  <c r="H11" i="2"/>
  <c r="G11" i="2"/>
  <c r="F11" i="2"/>
  <c r="E11" i="2"/>
  <c r="D11" i="2"/>
  <c r="F93" i="1"/>
  <c r="E93" i="1"/>
  <c r="D93" i="1"/>
  <c r="C93" i="1"/>
  <c r="B93" i="1"/>
  <c r="AT91" i="1"/>
  <c r="AM91" i="1"/>
  <c r="AD91" i="1"/>
  <c r="I91" i="1"/>
  <c r="AK89" i="1"/>
  <c r="AD89" i="1"/>
  <c r="AB89" i="1"/>
  <c r="U89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E86" i="1"/>
  <c r="AD86" i="1"/>
  <c r="AC86" i="1"/>
  <c r="AB86" i="1"/>
  <c r="AA86" i="1"/>
  <c r="Z86" i="1"/>
  <c r="Y86" i="1"/>
  <c r="X86" i="1"/>
  <c r="W86" i="1"/>
  <c r="V86" i="1"/>
  <c r="U86" i="1"/>
  <c r="T86" i="1"/>
  <c r="R86" i="1"/>
  <c r="Q86" i="1"/>
  <c r="P86" i="1"/>
  <c r="O86" i="1"/>
  <c r="N86" i="1"/>
  <c r="M86" i="1"/>
  <c r="L86" i="1"/>
  <c r="K86" i="1"/>
  <c r="J86" i="1"/>
  <c r="I86" i="1"/>
  <c r="H86" i="1"/>
  <c r="G86" i="1"/>
  <c r="E86" i="1"/>
  <c r="D86" i="1"/>
  <c r="C86" i="1"/>
  <c r="B86" i="1"/>
  <c r="BO84" i="1"/>
  <c r="BO91" i="1" s="1"/>
  <c r="BH84" i="1"/>
  <c r="BH91" i="1" s="1"/>
  <c r="BG84" i="1"/>
  <c r="BG91" i="1" s="1"/>
  <c r="BF84" i="1"/>
  <c r="BF91" i="1" s="1"/>
  <c r="F102" i="1" s="1"/>
  <c r="BE84" i="1"/>
  <c r="BE91" i="1" s="1"/>
  <c r="BD84" i="1"/>
  <c r="BD91" i="1" s="1"/>
  <c r="BC84" i="1"/>
  <c r="BC91" i="1" s="1"/>
  <c r="BB84" i="1"/>
  <c r="BB91" i="1" s="1"/>
  <c r="BA84" i="1"/>
  <c r="BA91" i="1" s="1"/>
  <c r="AZ84" i="1"/>
  <c r="AZ91" i="1" s="1"/>
  <c r="AY84" i="1"/>
  <c r="AY91" i="1" s="1"/>
  <c r="AX84" i="1"/>
  <c r="AX91" i="1" s="1"/>
  <c r="AW84" i="1"/>
  <c r="AW91" i="1" s="1"/>
  <c r="AV84" i="1"/>
  <c r="AV91" i="1" s="1"/>
  <c r="AU84" i="1"/>
  <c r="AU91" i="1" s="1"/>
  <c r="AT84" i="1"/>
  <c r="AS84" i="1"/>
  <c r="AS91" i="1" s="1"/>
  <c r="E102" i="1" s="1"/>
  <c r="AR84" i="1"/>
  <c r="AR91" i="1" s="1"/>
  <c r="AQ84" i="1"/>
  <c r="AQ91" i="1" s="1"/>
  <c r="AP84" i="1"/>
  <c r="AP91" i="1" s="1"/>
  <c r="AO84" i="1"/>
  <c r="AO91" i="1" s="1"/>
  <c r="AN84" i="1"/>
  <c r="AN91" i="1" s="1"/>
  <c r="AM84" i="1"/>
  <c r="AL84" i="1"/>
  <c r="AL91" i="1" s="1"/>
  <c r="AK84" i="1"/>
  <c r="AK91" i="1" s="1"/>
  <c r="AJ84" i="1"/>
  <c r="AJ91" i="1" s="1"/>
  <c r="AI84" i="1"/>
  <c r="AI91" i="1" s="1"/>
  <c r="AH84" i="1"/>
  <c r="AH91" i="1" s="1"/>
  <c r="AG84" i="1"/>
  <c r="AG91" i="1" s="1"/>
  <c r="AE84" i="1"/>
  <c r="AE91" i="1" s="1"/>
  <c r="AD84" i="1"/>
  <c r="AC84" i="1"/>
  <c r="AC91" i="1" s="1"/>
  <c r="AB84" i="1"/>
  <c r="AB91" i="1" s="1"/>
  <c r="AA84" i="1"/>
  <c r="AA91" i="1" s="1"/>
  <c r="Z84" i="1"/>
  <c r="Z91" i="1" s="1"/>
  <c r="Y84" i="1"/>
  <c r="Y91" i="1" s="1"/>
  <c r="X84" i="1"/>
  <c r="X91" i="1" s="1"/>
  <c r="W84" i="1"/>
  <c r="W91" i="1" s="1"/>
  <c r="V84" i="1"/>
  <c r="V91" i="1" s="1"/>
  <c r="U84" i="1"/>
  <c r="U91" i="1" s="1"/>
  <c r="T84" i="1"/>
  <c r="T91" i="1" s="1"/>
  <c r="R84" i="1"/>
  <c r="R91" i="1" s="1"/>
  <c r="Q84" i="1"/>
  <c r="Q91" i="1" s="1"/>
  <c r="P84" i="1"/>
  <c r="P91" i="1" s="1"/>
  <c r="O84" i="1"/>
  <c r="O91" i="1" s="1"/>
  <c r="N84" i="1"/>
  <c r="N91" i="1" s="1"/>
  <c r="M84" i="1"/>
  <c r="M91" i="1" s="1"/>
  <c r="L84" i="1"/>
  <c r="L91" i="1" s="1"/>
  <c r="K84" i="1"/>
  <c r="K91" i="1" s="1"/>
  <c r="J84" i="1"/>
  <c r="J91" i="1" s="1"/>
  <c r="I84" i="1"/>
  <c r="H84" i="1"/>
  <c r="H91" i="1" s="1"/>
  <c r="G84" i="1"/>
  <c r="G91" i="1" s="1"/>
  <c r="E84" i="1"/>
  <c r="E91" i="1" s="1"/>
  <c r="D84" i="1"/>
  <c r="C84" i="1"/>
  <c r="B84" i="1"/>
  <c r="B91" i="1" s="1"/>
  <c r="BS82" i="1"/>
  <c r="BF82" i="1"/>
  <c r="AS82" i="1"/>
  <c r="AF82" i="1"/>
  <c r="S82" i="1"/>
  <c r="F82" i="1"/>
  <c r="BH81" i="1"/>
  <c r="BS81" i="1" s="1"/>
  <c r="BF81" i="1"/>
  <c r="AS81" i="1"/>
  <c r="AF81" i="1"/>
  <c r="S81" i="1"/>
  <c r="F81" i="1"/>
  <c r="BR80" i="1"/>
  <c r="BQ80" i="1"/>
  <c r="BQ84" i="1" s="1"/>
  <c r="BQ91" i="1" s="1"/>
  <c r="BP80" i="1"/>
  <c r="BO80" i="1"/>
  <c r="BN80" i="1"/>
  <c r="BM80" i="1"/>
  <c r="BL80" i="1"/>
  <c r="BK80" i="1"/>
  <c r="BJ80" i="1"/>
  <c r="BI80" i="1"/>
  <c r="BH80" i="1"/>
  <c r="BF80" i="1"/>
  <c r="AS80" i="1"/>
  <c r="AF80" i="1"/>
  <c r="S80" i="1"/>
  <c r="F80" i="1"/>
  <c r="BR79" i="1"/>
  <c r="BR84" i="1" s="1"/>
  <c r="BR91" i="1" s="1"/>
  <c r="BQ79" i="1"/>
  <c r="BP79" i="1"/>
  <c r="BP84" i="1" s="1"/>
  <c r="BP91" i="1" s="1"/>
  <c r="BO79" i="1"/>
  <c r="BN79" i="1"/>
  <c r="BN84" i="1" s="1"/>
  <c r="BN91" i="1" s="1"/>
  <c r="BM79" i="1"/>
  <c r="BM84" i="1" s="1"/>
  <c r="BM91" i="1" s="1"/>
  <c r="BL79" i="1"/>
  <c r="BK79" i="1"/>
  <c r="BJ79" i="1"/>
  <c r="BJ84" i="1" s="1"/>
  <c r="BJ91" i="1" s="1"/>
  <c r="BI79" i="1"/>
  <c r="BH79" i="1"/>
  <c r="BF79" i="1"/>
  <c r="AS79" i="1"/>
  <c r="AF79" i="1"/>
  <c r="AF84" i="1" s="1"/>
  <c r="AF91" i="1" s="1"/>
  <c r="D102" i="1" s="1"/>
  <c r="S79" i="1"/>
  <c r="F79" i="1"/>
  <c r="AT73" i="1"/>
  <c r="AS73" i="1"/>
  <c r="AF73" i="1"/>
  <c r="S73" i="1"/>
  <c r="F73" i="1"/>
  <c r="AT72" i="1"/>
  <c r="AU72" i="1" s="1"/>
  <c r="AS72" i="1"/>
  <c r="AF72" i="1"/>
  <c r="S72" i="1"/>
  <c r="F72" i="1"/>
  <c r="AU71" i="1"/>
  <c r="AT71" i="1"/>
  <c r="AS71" i="1"/>
  <c r="AF71" i="1"/>
  <c r="S71" i="1"/>
  <c r="F71" i="1"/>
  <c r="AU70" i="1"/>
  <c r="AV70" i="1" s="1"/>
  <c r="AW70" i="1" s="1"/>
  <c r="AX70" i="1" s="1"/>
  <c r="AY70" i="1" s="1"/>
  <c r="AZ70" i="1" s="1"/>
  <c r="BA70" i="1" s="1"/>
  <c r="BB70" i="1" s="1"/>
  <c r="BC70" i="1" s="1"/>
  <c r="BD70" i="1" s="1"/>
  <c r="BE70" i="1" s="1"/>
  <c r="BG70" i="1" s="1"/>
  <c r="BH70" i="1" s="1"/>
  <c r="BI70" i="1" s="1"/>
  <c r="BJ70" i="1" s="1"/>
  <c r="BK70" i="1" s="1"/>
  <c r="BL70" i="1" s="1"/>
  <c r="BM70" i="1" s="1"/>
  <c r="BN70" i="1" s="1"/>
  <c r="BO70" i="1" s="1"/>
  <c r="BP70" i="1" s="1"/>
  <c r="BQ70" i="1" s="1"/>
  <c r="BR70" i="1" s="1"/>
  <c r="AT70" i="1"/>
  <c r="AS70" i="1"/>
  <c r="AF70" i="1"/>
  <c r="S70" i="1"/>
  <c r="F70" i="1"/>
  <c r="AT69" i="1"/>
  <c r="AS69" i="1"/>
  <c r="AF69" i="1"/>
  <c r="S69" i="1"/>
  <c r="F69" i="1"/>
  <c r="AR65" i="1"/>
  <c r="AR89" i="1" s="1"/>
  <c r="AQ65" i="1"/>
  <c r="AQ89" i="1" s="1"/>
  <c r="AP65" i="1"/>
  <c r="AP89" i="1" s="1"/>
  <c r="AO65" i="1"/>
  <c r="AO89" i="1" s="1"/>
  <c r="AN65" i="1"/>
  <c r="AN89" i="1" s="1"/>
  <c r="AM65" i="1"/>
  <c r="AM89" i="1" s="1"/>
  <c r="AL65" i="1"/>
  <c r="AL89" i="1" s="1"/>
  <c r="AK65" i="1"/>
  <c r="AJ65" i="1"/>
  <c r="AJ89" i="1" s="1"/>
  <c r="AI65" i="1"/>
  <c r="AI89" i="1" s="1"/>
  <c r="AH65" i="1"/>
  <c r="AH89" i="1" s="1"/>
  <c r="AG65" i="1"/>
  <c r="AG89" i="1" s="1"/>
  <c r="AE65" i="1"/>
  <c r="AE89" i="1" s="1"/>
  <c r="AD65" i="1"/>
  <c r="AC65" i="1"/>
  <c r="AC89" i="1" s="1"/>
  <c r="AB65" i="1"/>
  <c r="AA65" i="1"/>
  <c r="AA89" i="1" s="1"/>
  <c r="Z65" i="1"/>
  <c r="Z89" i="1" s="1"/>
  <c r="Y65" i="1"/>
  <c r="Y89" i="1" s="1"/>
  <c r="X65" i="1"/>
  <c r="X89" i="1" s="1"/>
  <c r="W65" i="1"/>
  <c r="W89" i="1" s="1"/>
  <c r="V65" i="1"/>
  <c r="V89" i="1" s="1"/>
  <c r="U65" i="1"/>
  <c r="T65" i="1"/>
  <c r="T89" i="1" s="1"/>
  <c r="R65" i="1"/>
  <c r="R89" i="1" s="1"/>
  <c r="Q65" i="1"/>
  <c r="Q89" i="1" s="1"/>
  <c r="P65" i="1"/>
  <c r="P89" i="1" s="1"/>
  <c r="O65" i="1"/>
  <c r="O89" i="1" s="1"/>
  <c r="N65" i="1"/>
  <c r="N89" i="1" s="1"/>
  <c r="M65" i="1"/>
  <c r="M89" i="1" s="1"/>
  <c r="L65" i="1"/>
  <c r="L89" i="1" s="1"/>
  <c r="K65" i="1"/>
  <c r="K89" i="1" s="1"/>
  <c r="J65" i="1"/>
  <c r="J89" i="1" s="1"/>
  <c r="I65" i="1"/>
  <c r="I89" i="1" s="1"/>
  <c r="H65" i="1"/>
  <c r="H89" i="1" s="1"/>
  <c r="G65" i="1"/>
  <c r="E65" i="1"/>
  <c r="E89" i="1" s="1"/>
  <c r="D65" i="1"/>
  <c r="D89" i="1" s="1"/>
  <c r="C65" i="1"/>
  <c r="C89" i="1" s="1"/>
  <c r="B65" i="1"/>
  <c r="B89" i="1" s="1"/>
  <c r="BK63" i="1"/>
  <c r="BL63" i="1" s="1"/>
  <c r="BM63" i="1" s="1"/>
  <c r="BN63" i="1" s="1"/>
  <c r="BO63" i="1" s="1"/>
  <c r="BP63" i="1" s="1"/>
  <c r="BQ63" i="1" s="1"/>
  <c r="BR63" i="1" s="1"/>
  <c r="BJ63" i="1"/>
  <c r="BI63" i="1"/>
  <c r="BH63" i="1"/>
  <c r="AU63" i="1"/>
  <c r="AS63" i="1"/>
  <c r="AF63" i="1"/>
  <c r="S63" i="1"/>
  <c r="F63" i="1"/>
  <c r="AT62" i="1"/>
  <c r="AU62" i="1" s="1"/>
  <c r="AS62" i="1"/>
  <c r="AF62" i="1"/>
  <c r="S62" i="1"/>
  <c r="F62" i="1"/>
  <c r="AV61" i="1"/>
  <c r="AW61" i="1" s="1"/>
  <c r="AX61" i="1" s="1"/>
  <c r="AY61" i="1" s="1"/>
  <c r="AZ61" i="1" s="1"/>
  <c r="BA61" i="1" s="1"/>
  <c r="BB61" i="1" s="1"/>
  <c r="BC61" i="1" s="1"/>
  <c r="BD61" i="1" s="1"/>
  <c r="BE61" i="1" s="1"/>
  <c r="BG61" i="1" s="1"/>
  <c r="AU61" i="1"/>
  <c r="AT61" i="1"/>
  <c r="AS61" i="1"/>
  <c r="AF61" i="1"/>
  <c r="S61" i="1"/>
  <c r="F61" i="1"/>
  <c r="AT60" i="1"/>
  <c r="AS60" i="1"/>
  <c r="AF60" i="1"/>
  <c r="S60" i="1"/>
  <c r="F60" i="1"/>
  <c r="AU59" i="1"/>
  <c r="AT59" i="1"/>
  <c r="AS59" i="1"/>
  <c r="AF59" i="1"/>
  <c r="S59" i="1"/>
  <c r="F59" i="1"/>
  <c r="BC58" i="1"/>
  <c r="BD58" i="1" s="1"/>
  <c r="BE58" i="1" s="1"/>
  <c r="BG58" i="1" s="1"/>
  <c r="AV58" i="1"/>
  <c r="AW58" i="1" s="1"/>
  <c r="AX58" i="1" s="1"/>
  <c r="AY58" i="1" s="1"/>
  <c r="AZ58" i="1" s="1"/>
  <c r="BA58" i="1" s="1"/>
  <c r="BB58" i="1" s="1"/>
  <c r="AU58" i="1"/>
  <c r="AT58" i="1"/>
  <c r="AS58" i="1"/>
  <c r="AF58" i="1"/>
  <c r="S58" i="1"/>
  <c r="F58" i="1"/>
  <c r="AT57" i="1"/>
  <c r="AS57" i="1"/>
  <c r="AF57" i="1"/>
  <c r="S57" i="1"/>
  <c r="BS53" i="1"/>
  <c r="BF53" i="1"/>
  <c r="AS53" i="1"/>
  <c r="S53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E52" i="1"/>
  <c r="AD52" i="1"/>
  <c r="AC52" i="1"/>
  <c r="AB52" i="1"/>
  <c r="AA52" i="1"/>
  <c r="Z52" i="1"/>
  <c r="Y52" i="1"/>
  <c r="X52" i="1"/>
  <c r="W52" i="1"/>
  <c r="V52" i="1"/>
  <c r="U52" i="1"/>
  <c r="T52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C52" i="1"/>
  <c r="B52" i="1"/>
  <c r="B54" i="1" s="1"/>
  <c r="B88" i="1" s="1"/>
  <c r="AX51" i="1"/>
  <c r="AV51" i="1"/>
  <c r="AW51" i="1" s="1"/>
  <c r="AU51" i="1"/>
  <c r="AT51" i="1"/>
  <c r="AS51" i="1"/>
  <c r="AF51" i="1"/>
  <c r="S51" i="1"/>
  <c r="F51" i="1"/>
  <c r="AT50" i="1"/>
  <c r="AS50" i="1"/>
  <c r="AF50" i="1"/>
  <c r="S50" i="1"/>
  <c r="F50" i="1"/>
  <c r="BS49" i="1"/>
  <c r="BF49" i="1"/>
  <c r="AS49" i="1"/>
  <c r="AF49" i="1"/>
  <c r="S49" i="1"/>
  <c r="F49" i="1"/>
  <c r="BS48" i="1"/>
  <c r="BF48" i="1"/>
  <c r="AS48" i="1"/>
  <c r="AF48" i="1"/>
  <c r="S48" i="1"/>
  <c r="F48" i="1"/>
  <c r="BS47" i="1"/>
  <c r="BF47" i="1"/>
  <c r="AS47" i="1"/>
  <c r="AF47" i="1"/>
  <c r="S47" i="1"/>
  <c r="F47" i="1"/>
  <c r="C44" i="1"/>
  <c r="C54" i="1" s="1"/>
  <c r="C88" i="1" s="1"/>
  <c r="B44" i="1"/>
  <c r="AV43" i="1"/>
  <c r="AW43" i="1" s="1"/>
  <c r="AX43" i="1" s="1"/>
  <c r="AY43" i="1" s="1"/>
  <c r="AZ43" i="1" s="1"/>
  <c r="BA43" i="1" s="1"/>
  <c r="BB43" i="1" s="1"/>
  <c r="BC43" i="1" s="1"/>
  <c r="BD43" i="1" s="1"/>
  <c r="BE43" i="1" s="1"/>
  <c r="BG43" i="1" s="1"/>
  <c r="AU43" i="1"/>
  <c r="AT43" i="1"/>
  <c r="AS43" i="1"/>
  <c r="AF43" i="1"/>
  <c r="S43" i="1"/>
  <c r="F43" i="1"/>
  <c r="AT42" i="1"/>
  <c r="AS42" i="1"/>
  <c r="AF42" i="1"/>
  <c r="S42" i="1"/>
  <c r="F42" i="1"/>
  <c r="AT41" i="1"/>
  <c r="AU41" i="1" s="1"/>
  <c r="AV41" i="1" s="1"/>
  <c r="AW41" i="1" s="1"/>
  <c r="AX41" i="1" s="1"/>
  <c r="AY41" i="1" s="1"/>
  <c r="AZ41" i="1" s="1"/>
  <c r="BA41" i="1" s="1"/>
  <c r="BB41" i="1" s="1"/>
  <c r="BC41" i="1" s="1"/>
  <c r="BD41" i="1" s="1"/>
  <c r="BE41" i="1" s="1"/>
  <c r="BG41" i="1" s="1"/>
  <c r="AS41" i="1"/>
  <c r="AF41" i="1"/>
  <c r="S41" i="1"/>
  <c r="F41" i="1"/>
  <c r="AY40" i="1"/>
  <c r="AZ40" i="1" s="1"/>
  <c r="BA40" i="1" s="1"/>
  <c r="BB40" i="1" s="1"/>
  <c r="BC40" i="1" s="1"/>
  <c r="BD40" i="1" s="1"/>
  <c r="BE40" i="1" s="1"/>
  <c r="BG40" i="1" s="1"/>
  <c r="AX40" i="1"/>
  <c r="AT40" i="1"/>
  <c r="AU40" i="1" s="1"/>
  <c r="AV40" i="1" s="1"/>
  <c r="AW40" i="1" s="1"/>
  <c r="AS40" i="1"/>
  <c r="AF40" i="1"/>
  <c r="S40" i="1"/>
  <c r="F40" i="1"/>
  <c r="E39" i="1"/>
  <c r="E44" i="1" s="1"/>
  <c r="D39" i="1"/>
  <c r="D44" i="1" s="1"/>
  <c r="D54" i="1" s="1"/>
  <c r="D88" i="1" s="1"/>
  <c r="C39" i="1"/>
  <c r="B39" i="1"/>
  <c r="BA38" i="1"/>
  <c r="BB38" i="1" s="1"/>
  <c r="BC38" i="1" s="1"/>
  <c r="BD38" i="1" s="1"/>
  <c r="BE38" i="1" s="1"/>
  <c r="BG38" i="1" s="1"/>
  <c r="AZ38" i="1"/>
  <c r="AT38" i="1"/>
  <c r="AU38" i="1" s="1"/>
  <c r="AV38" i="1" s="1"/>
  <c r="AW38" i="1" s="1"/>
  <c r="AX38" i="1" s="1"/>
  <c r="AY38" i="1" s="1"/>
  <c r="AS38" i="1"/>
  <c r="AF38" i="1"/>
  <c r="S38" i="1"/>
  <c r="F38" i="1"/>
  <c r="AV37" i="1"/>
  <c r="AW37" i="1" s="1"/>
  <c r="AX37" i="1" s="1"/>
  <c r="AY37" i="1" s="1"/>
  <c r="AZ37" i="1" s="1"/>
  <c r="BA37" i="1" s="1"/>
  <c r="BB37" i="1" s="1"/>
  <c r="BC37" i="1" s="1"/>
  <c r="BD37" i="1" s="1"/>
  <c r="BE37" i="1" s="1"/>
  <c r="BG37" i="1" s="1"/>
  <c r="AT37" i="1"/>
  <c r="AU37" i="1" s="1"/>
  <c r="AS37" i="1"/>
  <c r="AF37" i="1"/>
  <c r="S37" i="1"/>
  <c r="F37" i="1"/>
  <c r="AW36" i="1"/>
  <c r="AX36" i="1" s="1"/>
  <c r="AY36" i="1" s="1"/>
  <c r="AZ36" i="1" s="1"/>
  <c r="BA36" i="1" s="1"/>
  <c r="BB36" i="1" s="1"/>
  <c r="BC36" i="1" s="1"/>
  <c r="BD36" i="1" s="1"/>
  <c r="BE36" i="1" s="1"/>
  <c r="BG36" i="1" s="1"/>
  <c r="AV36" i="1"/>
  <c r="AU36" i="1"/>
  <c r="AT36" i="1"/>
  <c r="AS36" i="1"/>
  <c r="AF36" i="1"/>
  <c r="S36" i="1"/>
  <c r="F36" i="1"/>
  <c r="AU35" i="1"/>
  <c r="AT35" i="1"/>
  <c r="AS35" i="1"/>
  <c r="AF35" i="1"/>
  <c r="S35" i="1"/>
  <c r="F35" i="1"/>
  <c r="AI27" i="1"/>
  <c r="AH27" i="1"/>
  <c r="T27" i="1"/>
  <c r="S27" i="1"/>
  <c r="F27" i="1"/>
  <c r="AG26" i="1"/>
  <c r="V26" i="1"/>
  <c r="AF26" i="1" s="1"/>
  <c r="T26" i="1"/>
  <c r="U26" i="1" s="1"/>
  <c r="S26" i="1"/>
  <c r="F26" i="1"/>
  <c r="T25" i="1"/>
  <c r="S25" i="1"/>
  <c r="F25" i="1"/>
  <c r="U24" i="1"/>
  <c r="T24" i="1"/>
  <c r="S24" i="1"/>
  <c r="F24" i="1"/>
  <c r="U23" i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G23" i="1" s="1"/>
  <c r="T23" i="1"/>
  <c r="AF23" i="1" s="1"/>
  <c r="S23" i="1"/>
  <c r="F23" i="1"/>
  <c r="AG22" i="1"/>
  <c r="U22" i="1"/>
  <c r="T22" i="1"/>
  <c r="S22" i="1"/>
  <c r="F22" i="1"/>
  <c r="V21" i="1"/>
  <c r="U21" i="1"/>
  <c r="T21" i="1"/>
  <c r="S21" i="1"/>
  <c r="F21" i="1"/>
  <c r="T20" i="1"/>
  <c r="S20" i="1"/>
  <c r="F20" i="1"/>
  <c r="T19" i="1"/>
  <c r="S19" i="1"/>
  <c r="F19" i="1"/>
  <c r="U18" i="1"/>
  <c r="V18" i="1" s="1"/>
  <c r="T18" i="1"/>
  <c r="S18" i="1"/>
  <c r="F18" i="1"/>
  <c r="V17" i="1"/>
  <c r="U17" i="1"/>
  <c r="T17" i="1"/>
  <c r="S17" i="1"/>
  <c r="F17" i="1"/>
  <c r="AF12" i="1"/>
  <c r="D105" i="1" s="1"/>
  <c r="S12" i="1"/>
  <c r="C105" i="1" s="1"/>
  <c r="BS8" i="1"/>
  <c r="BF8" i="1"/>
  <c r="AS8" i="1"/>
  <c r="AF8" i="1"/>
  <c r="S8" i="1"/>
  <c r="BS7" i="1"/>
  <c r="BF7" i="1"/>
  <c r="AS7" i="1"/>
  <c r="AF7" i="1"/>
  <c r="S7" i="1"/>
  <c r="B4" i="1"/>
  <c r="B28" i="1" s="1"/>
  <c r="B29" i="1" s="1"/>
  <c r="B30" i="1" s="1"/>
  <c r="AH23" i="1" l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T23" i="1" s="1"/>
  <c r="AS23" i="1"/>
  <c r="BH61" i="1"/>
  <c r="BI61" i="1" s="1"/>
  <c r="BJ61" i="1" s="1"/>
  <c r="BK61" i="1" s="1"/>
  <c r="BL61" i="1" s="1"/>
  <c r="BM61" i="1" s="1"/>
  <c r="BN61" i="1" s="1"/>
  <c r="BO61" i="1" s="1"/>
  <c r="BP61" i="1" s="1"/>
  <c r="BQ61" i="1" s="1"/>
  <c r="BR61" i="1" s="1"/>
  <c r="BS61" i="1"/>
  <c r="AF19" i="1"/>
  <c r="W17" i="1"/>
  <c r="W18" i="1"/>
  <c r="X18" i="1" s="1"/>
  <c r="Y18" i="1" s="1"/>
  <c r="Z18" i="1" s="1"/>
  <c r="AA18" i="1" s="1"/>
  <c r="AB18" i="1" s="1"/>
  <c r="AC18" i="1" s="1"/>
  <c r="AD18" i="1" s="1"/>
  <c r="AE18" i="1" s="1"/>
  <c r="AG18" i="1" s="1"/>
  <c r="AF18" i="1"/>
  <c r="AS22" i="1"/>
  <c r="AF24" i="1"/>
  <c r="BH41" i="1"/>
  <c r="BI41" i="1" s="1"/>
  <c r="BJ41" i="1" s="1"/>
  <c r="BK41" i="1" s="1"/>
  <c r="BL41" i="1" s="1"/>
  <c r="BM41" i="1" s="1"/>
  <c r="BN41" i="1" s="1"/>
  <c r="BO41" i="1" s="1"/>
  <c r="BP41" i="1" s="1"/>
  <c r="BQ41" i="1" s="1"/>
  <c r="BR41" i="1" s="1"/>
  <c r="BH36" i="1"/>
  <c r="BI36" i="1" s="1"/>
  <c r="BJ36" i="1" s="1"/>
  <c r="BK36" i="1" s="1"/>
  <c r="BL36" i="1" s="1"/>
  <c r="BM36" i="1" s="1"/>
  <c r="BN36" i="1" s="1"/>
  <c r="BO36" i="1" s="1"/>
  <c r="BP36" i="1" s="1"/>
  <c r="BQ36" i="1" s="1"/>
  <c r="BR36" i="1" s="1"/>
  <c r="BS36" i="1"/>
  <c r="BH43" i="1"/>
  <c r="BI43" i="1" s="1"/>
  <c r="BJ43" i="1" s="1"/>
  <c r="BK43" i="1" s="1"/>
  <c r="BL43" i="1" s="1"/>
  <c r="BM43" i="1" s="1"/>
  <c r="BN43" i="1" s="1"/>
  <c r="BO43" i="1" s="1"/>
  <c r="BP43" i="1" s="1"/>
  <c r="BQ43" i="1" s="1"/>
  <c r="BR43" i="1" s="1"/>
  <c r="AF22" i="1"/>
  <c r="BH37" i="1"/>
  <c r="BI37" i="1" s="1"/>
  <c r="BJ37" i="1" s="1"/>
  <c r="BK37" i="1" s="1"/>
  <c r="BL37" i="1" s="1"/>
  <c r="BM37" i="1" s="1"/>
  <c r="BN37" i="1" s="1"/>
  <c r="BO37" i="1" s="1"/>
  <c r="BP37" i="1" s="1"/>
  <c r="BQ37" i="1" s="1"/>
  <c r="BR37" i="1" s="1"/>
  <c r="AS27" i="1"/>
  <c r="U20" i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G20" i="1" s="1"/>
  <c r="W21" i="1"/>
  <c r="X21" i="1" s="1"/>
  <c r="Y21" i="1" s="1"/>
  <c r="Z21" i="1" s="1"/>
  <c r="AA21" i="1" s="1"/>
  <c r="AB21" i="1" s="1"/>
  <c r="AC21" i="1" s="1"/>
  <c r="AD21" i="1" s="1"/>
  <c r="AE21" i="1" s="1"/>
  <c r="AG21" i="1" s="1"/>
  <c r="AH22" i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T22" i="1" s="1"/>
  <c r="V24" i="1"/>
  <c r="W24" i="1" s="1"/>
  <c r="X24" i="1" s="1"/>
  <c r="Y24" i="1" s="1"/>
  <c r="Z24" i="1" s="1"/>
  <c r="AA24" i="1" s="1"/>
  <c r="AB24" i="1" s="1"/>
  <c r="AC24" i="1" s="1"/>
  <c r="AD24" i="1" s="1"/>
  <c r="AE24" i="1" s="1"/>
  <c r="AG24" i="1" s="1"/>
  <c r="AJ27" i="1"/>
  <c r="AK27" i="1" s="1"/>
  <c r="AL27" i="1" s="1"/>
  <c r="AM27" i="1" s="1"/>
  <c r="AN27" i="1" s="1"/>
  <c r="AO27" i="1" s="1"/>
  <c r="AP27" i="1" s="1"/>
  <c r="AQ27" i="1" s="1"/>
  <c r="AR27" i="1" s="1"/>
  <c r="AT27" i="1" s="1"/>
  <c r="BF36" i="1"/>
  <c r="AU42" i="1"/>
  <c r="AV42" i="1" s="1"/>
  <c r="AW42" i="1" s="1"/>
  <c r="AX42" i="1" s="1"/>
  <c r="AY42" i="1" s="1"/>
  <c r="AZ42" i="1" s="1"/>
  <c r="BA42" i="1" s="1"/>
  <c r="BB42" i="1" s="1"/>
  <c r="BC42" i="1" s="1"/>
  <c r="BD42" i="1" s="1"/>
  <c r="BE42" i="1" s="1"/>
  <c r="BG42" i="1" s="1"/>
  <c r="U19" i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G19" i="1" s="1"/>
  <c r="AS26" i="1"/>
  <c r="U25" i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G25" i="1" s="1"/>
  <c r="B32" i="1"/>
  <c r="BH40" i="1"/>
  <c r="BI40" i="1" s="1"/>
  <c r="BJ40" i="1" s="1"/>
  <c r="BK40" i="1" s="1"/>
  <c r="BL40" i="1" s="1"/>
  <c r="BM40" i="1" s="1"/>
  <c r="BN40" i="1" s="1"/>
  <c r="BO40" i="1" s="1"/>
  <c r="BP40" i="1" s="1"/>
  <c r="BQ40" i="1" s="1"/>
  <c r="BR40" i="1" s="1"/>
  <c r="BS38" i="1"/>
  <c r="BH38" i="1"/>
  <c r="BI38" i="1" s="1"/>
  <c r="BJ38" i="1" s="1"/>
  <c r="BK38" i="1" s="1"/>
  <c r="BL38" i="1" s="1"/>
  <c r="BM38" i="1" s="1"/>
  <c r="BN38" i="1" s="1"/>
  <c r="BO38" i="1" s="1"/>
  <c r="BP38" i="1" s="1"/>
  <c r="BQ38" i="1" s="1"/>
  <c r="BR38" i="1" s="1"/>
  <c r="BH58" i="1"/>
  <c r="BI58" i="1" s="1"/>
  <c r="BJ58" i="1" s="1"/>
  <c r="BK58" i="1" s="1"/>
  <c r="BL58" i="1" s="1"/>
  <c r="BM58" i="1" s="1"/>
  <c r="BN58" i="1" s="1"/>
  <c r="BO58" i="1" s="1"/>
  <c r="BP58" i="1" s="1"/>
  <c r="BQ58" i="1" s="1"/>
  <c r="BR58" i="1" s="1"/>
  <c r="BS58" i="1"/>
  <c r="B31" i="1"/>
  <c r="V22" i="1"/>
  <c r="BS70" i="1"/>
  <c r="C4" i="1"/>
  <c r="BS63" i="1"/>
  <c r="F88" i="1"/>
  <c r="B99" i="1" s="1"/>
  <c r="AV59" i="1"/>
  <c r="AW59" i="1" s="1"/>
  <c r="AX59" i="1" s="1"/>
  <c r="AY59" i="1" s="1"/>
  <c r="AZ59" i="1" s="1"/>
  <c r="BA59" i="1" s="1"/>
  <c r="BB59" i="1" s="1"/>
  <c r="BC59" i="1" s="1"/>
  <c r="BD59" i="1" s="1"/>
  <c r="BE59" i="1" s="1"/>
  <c r="BG59" i="1" s="1"/>
  <c r="BF59" i="1"/>
  <c r="AH26" i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T26" i="1" s="1"/>
  <c r="U27" i="1"/>
  <c r="V27" i="1" s="1"/>
  <c r="BF38" i="1"/>
  <c r="F39" i="1"/>
  <c r="F44" i="1" s="1"/>
  <c r="AU50" i="1"/>
  <c r="AT52" i="1"/>
  <c r="AY51" i="1"/>
  <c r="AZ51" i="1" s="1"/>
  <c r="BA51" i="1" s="1"/>
  <c r="BB51" i="1" s="1"/>
  <c r="BC51" i="1" s="1"/>
  <c r="BD51" i="1" s="1"/>
  <c r="BE51" i="1" s="1"/>
  <c r="BG51" i="1" s="1"/>
  <c r="BF37" i="1"/>
  <c r="F52" i="1"/>
  <c r="S52" i="1"/>
  <c r="AV35" i="1"/>
  <c r="AS52" i="1"/>
  <c r="AS65" i="1"/>
  <c r="AS89" i="1" s="1"/>
  <c r="E100" i="1" s="1"/>
  <c r="BF61" i="1"/>
  <c r="AV62" i="1"/>
  <c r="AW62" i="1" s="1"/>
  <c r="AX62" i="1" s="1"/>
  <c r="AY62" i="1" s="1"/>
  <c r="AZ62" i="1" s="1"/>
  <c r="BA62" i="1" s="1"/>
  <c r="BB62" i="1" s="1"/>
  <c r="BC62" i="1" s="1"/>
  <c r="BD62" i="1" s="1"/>
  <c r="BE62" i="1" s="1"/>
  <c r="BG62" i="1" s="1"/>
  <c r="BF62" i="1"/>
  <c r="AV71" i="1"/>
  <c r="AW71" i="1" s="1"/>
  <c r="AX71" i="1" s="1"/>
  <c r="AY71" i="1" s="1"/>
  <c r="AZ71" i="1" s="1"/>
  <c r="BA71" i="1" s="1"/>
  <c r="BB71" i="1" s="1"/>
  <c r="BC71" i="1" s="1"/>
  <c r="BD71" i="1" s="1"/>
  <c r="BE71" i="1" s="1"/>
  <c r="BG71" i="1" s="1"/>
  <c r="BF41" i="1"/>
  <c r="AF52" i="1"/>
  <c r="AT65" i="1"/>
  <c r="AT89" i="1" s="1"/>
  <c r="AV72" i="1"/>
  <c r="AW72" i="1" s="1"/>
  <c r="AX72" i="1" s="1"/>
  <c r="AY72" i="1" s="1"/>
  <c r="AZ72" i="1" s="1"/>
  <c r="BA72" i="1" s="1"/>
  <c r="BB72" i="1" s="1"/>
  <c r="BC72" i="1" s="1"/>
  <c r="BD72" i="1" s="1"/>
  <c r="BE72" i="1" s="1"/>
  <c r="BG72" i="1" s="1"/>
  <c r="BF72" i="1"/>
  <c r="AU57" i="1"/>
  <c r="AV63" i="1"/>
  <c r="AW63" i="1" s="1"/>
  <c r="AX63" i="1" s="1"/>
  <c r="AY63" i="1" s="1"/>
  <c r="AZ63" i="1" s="1"/>
  <c r="BA63" i="1" s="1"/>
  <c r="BB63" i="1" s="1"/>
  <c r="BC63" i="1" s="1"/>
  <c r="BD63" i="1" s="1"/>
  <c r="BE63" i="1" s="1"/>
  <c r="BS80" i="1"/>
  <c r="D19" i="3"/>
  <c r="D15" i="3"/>
  <c r="D21" i="3"/>
  <c r="D17" i="3"/>
  <c r="D18" i="3"/>
  <c r="D20" i="3"/>
  <c r="BF40" i="1"/>
  <c r="E54" i="1"/>
  <c r="E88" i="1" s="1"/>
  <c r="AF65" i="1"/>
  <c r="AF89" i="1" s="1"/>
  <c r="D100" i="1" s="1"/>
  <c r="AU73" i="1"/>
  <c r="AV73" i="1" s="1"/>
  <c r="AW73" i="1" s="1"/>
  <c r="AX73" i="1" s="1"/>
  <c r="AY73" i="1" s="1"/>
  <c r="AZ73" i="1" s="1"/>
  <c r="BA73" i="1" s="1"/>
  <c r="BB73" i="1" s="1"/>
  <c r="BC73" i="1" s="1"/>
  <c r="BD73" i="1" s="1"/>
  <c r="BE73" i="1" s="1"/>
  <c r="BG73" i="1" s="1"/>
  <c r="BF43" i="1"/>
  <c r="BF58" i="1"/>
  <c r="F65" i="1"/>
  <c r="BF60" i="1"/>
  <c r="G89" i="1"/>
  <c r="S89" i="1" s="1"/>
  <c r="C100" i="1" s="1"/>
  <c r="S65" i="1"/>
  <c r="F91" i="1"/>
  <c r="B102" i="1" s="1"/>
  <c r="BI84" i="1"/>
  <c r="BI91" i="1" s="1"/>
  <c r="D37" i="6"/>
  <c r="AU60" i="1"/>
  <c r="AV60" i="1" s="1"/>
  <c r="AW60" i="1" s="1"/>
  <c r="AX60" i="1" s="1"/>
  <c r="AY60" i="1" s="1"/>
  <c r="AZ60" i="1" s="1"/>
  <c r="BA60" i="1" s="1"/>
  <c r="BB60" i="1" s="1"/>
  <c r="BC60" i="1" s="1"/>
  <c r="BD60" i="1" s="1"/>
  <c r="BE60" i="1" s="1"/>
  <c r="BG60" i="1" s="1"/>
  <c r="AU69" i="1"/>
  <c r="AV69" i="1" s="1"/>
  <c r="AW69" i="1" s="1"/>
  <c r="AX69" i="1" s="1"/>
  <c r="AY69" i="1" s="1"/>
  <c r="AZ69" i="1" s="1"/>
  <c r="BA69" i="1" s="1"/>
  <c r="BB69" i="1" s="1"/>
  <c r="BC69" i="1" s="1"/>
  <c r="BD69" i="1" s="1"/>
  <c r="BE69" i="1" s="1"/>
  <c r="BG69" i="1" s="1"/>
  <c r="F84" i="1"/>
  <c r="BK84" i="1"/>
  <c r="BK91" i="1" s="1"/>
  <c r="BS79" i="1"/>
  <c r="BS84" i="1" s="1"/>
  <c r="BS91" i="1" s="1"/>
  <c r="G102" i="1" s="1"/>
  <c r="BF70" i="1"/>
  <c r="S84" i="1"/>
  <c r="BL84" i="1"/>
  <c r="BL91" i="1" s="1"/>
  <c r="G38" i="6"/>
  <c r="G36" i="6"/>
  <c r="G37" i="6" s="1"/>
  <c r="F89" i="1"/>
  <c r="B100" i="1" s="1"/>
  <c r="C47" i="6"/>
  <c r="S91" i="1"/>
  <c r="C102" i="1" s="1"/>
  <c r="D31" i="6"/>
  <c r="G14" i="2"/>
  <c r="C38" i="6"/>
  <c r="F38" i="6"/>
  <c r="D14" i="4"/>
  <c r="E14" i="4" s="1"/>
  <c r="F14" i="4" s="1"/>
  <c r="G14" i="4" s="1"/>
  <c r="H14" i="4" s="1"/>
  <c r="C46" i="6"/>
  <c r="G15" i="3"/>
  <c r="D29" i="6"/>
  <c r="D30" i="6" s="1"/>
  <c r="F29" i="6"/>
  <c r="F30" i="6" s="1"/>
  <c r="C36" i="6"/>
  <c r="C37" i="6" s="1"/>
  <c r="F17" i="3"/>
  <c r="F21" i="3"/>
  <c r="F16" i="3"/>
  <c r="F22" i="3" s="1"/>
  <c r="F18" i="3"/>
  <c r="F20" i="3"/>
  <c r="G20" i="3"/>
  <c r="G16" i="3"/>
  <c r="G18" i="3"/>
  <c r="D38" i="6"/>
  <c r="H15" i="3"/>
  <c r="H19" i="3"/>
  <c r="H18" i="3"/>
  <c r="F36" i="6"/>
  <c r="F37" i="6" s="1"/>
  <c r="C19" i="8"/>
  <c r="D19" i="8" s="1"/>
  <c r="E19" i="8" s="1"/>
  <c r="B25" i="8" s="1"/>
  <c r="C8" i="5" s="1"/>
  <c r="F20" i="5" s="1"/>
  <c r="C18" i="8"/>
  <c r="D22" i="3" l="1"/>
  <c r="BH62" i="1"/>
  <c r="BI62" i="1" s="1"/>
  <c r="BJ62" i="1" s="1"/>
  <c r="BK62" i="1" s="1"/>
  <c r="BL62" i="1" s="1"/>
  <c r="BM62" i="1" s="1"/>
  <c r="BN62" i="1" s="1"/>
  <c r="BO62" i="1" s="1"/>
  <c r="BP62" i="1" s="1"/>
  <c r="BQ62" i="1" s="1"/>
  <c r="BR62" i="1" s="1"/>
  <c r="AH24" i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T24" i="1" s="1"/>
  <c r="F21" i="5"/>
  <c r="BH42" i="1"/>
  <c r="BI42" i="1" s="1"/>
  <c r="BJ42" i="1" s="1"/>
  <c r="BK42" i="1" s="1"/>
  <c r="BL42" i="1" s="1"/>
  <c r="BM42" i="1" s="1"/>
  <c r="BN42" i="1" s="1"/>
  <c r="BO42" i="1" s="1"/>
  <c r="BP42" i="1" s="1"/>
  <c r="BQ42" i="1" s="1"/>
  <c r="BR42" i="1" s="1"/>
  <c r="BS42" i="1"/>
  <c r="F19" i="5"/>
  <c r="AW35" i="1"/>
  <c r="BS41" i="1"/>
  <c r="BF71" i="1"/>
  <c r="B87" i="1"/>
  <c r="E21" i="5"/>
  <c r="BS72" i="1"/>
  <c r="BH72" i="1"/>
  <c r="BI72" i="1" s="1"/>
  <c r="BJ72" i="1" s="1"/>
  <c r="BK72" i="1" s="1"/>
  <c r="BL72" i="1" s="1"/>
  <c r="BM72" i="1" s="1"/>
  <c r="BN72" i="1" s="1"/>
  <c r="BO72" i="1" s="1"/>
  <c r="BP72" i="1" s="1"/>
  <c r="BQ72" i="1" s="1"/>
  <c r="BR72" i="1" s="1"/>
  <c r="C32" i="1"/>
  <c r="C28" i="1"/>
  <c r="D4" i="1"/>
  <c r="E20" i="5"/>
  <c r="BF63" i="1"/>
  <c r="AU26" i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G26" i="1" s="1"/>
  <c r="AU22" i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G22" i="1" s="1"/>
  <c r="BS43" i="1"/>
  <c r="AH18" i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T18" i="1" s="1"/>
  <c r="C20" i="2"/>
  <c r="C49" i="6"/>
  <c r="C19" i="2" s="1"/>
  <c r="BH71" i="1"/>
  <c r="BI71" i="1" s="1"/>
  <c r="BJ71" i="1" s="1"/>
  <c r="BK71" i="1" s="1"/>
  <c r="BL71" i="1" s="1"/>
  <c r="BM71" i="1" s="1"/>
  <c r="BN71" i="1" s="1"/>
  <c r="BO71" i="1" s="1"/>
  <c r="BP71" i="1" s="1"/>
  <c r="BQ71" i="1" s="1"/>
  <c r="BR71" i="1" s="1"/>
  <c r="AU23" i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G23" i="1" s="1"/>
  <c r="G22" i="3"/>
  <c r="AH25" i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T25" i="1" s="1"/>
  <c r="AS25" i="1"/>
  <c r="H22" i="3"/>
  <c r="BF51" i="1"/>
  <c r="BS40" i="1"/>
  <c r="BH69" i="1"/>
  <c r="BI69" i="1" s="1"/>
  <c r="BJ69" i="1" s="1"/>
  <c r="BK69" i="1" s="1"/>
  <c r="BL69" i="1" s="1"/>
  <c r="BM69" i="1" s="1"/>
  <c r="BN69" i="1" s="1"/>
  <c r="BO69" i="1" s="1"/>
  <c r="BP69" i="1" s="1"/>
  <c r="BQ69" i="1" s="1"/>
  <c r="BR69" i="1" s="1"/>
  <c r="BF73" i="1"/>
  <c r="BF69" i="1"/>
  <c r="AV57" i="1"/>
  <c r="AU65" i="1"/>
  <c r="AU89" i="1" s="1"/>
  <c r="AU52" i="1"/>
  <c r="AV50" i="1"/>
  <c r="AF27" i="1"/>
  <c r="AF25" i="1"/>
  <c r="AS21" i="1"/>
  <c r="AH21" i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T21" i="1" s="1"/>
  <c r="AF21" i="1"/>
  <c r="B74" i="1"/>
  <c r="B68" i="1"/>
  <c r="BF42" i="1"/>
  <c r="BS37" i="1"/>
  <c r="BF27" i="1"/>
  <c r="AU27" i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G27" i="1" s="1"/>
  <c r="C48" i="6"/>
  <c r="C18" i="2" s="1"/>
  <c r="BH73" i="1"/>
  <c r="BI73" i="1" s="1"/>
  <c r="BJ73" i="1" s="1"/>
  <c r="BK73" i="1" s="1"/>
  <c r="BL73" i="1" s="1"/>
  <c r="BM73" i="1" s="1"/>
  <c r="BN73" i="1" s="1"/>
  <c r="BO73" i="1" s="1"/>
  <c r="BP73" i="1" s="1"/>
  <c r="BQ73" i="1" s="1"/>
  <c r="BR73" i="1" s="1"/>
  <c r="BH51" i="1"/>
  <c r="BI51" i="1" s="1"/>
  <c r="BJ51" i="1" s="1"/>
  <c r="BK51" i="1" s="1"/>
  <c r="BL51" i="1" s="1"/>
  <c r="BM51" i="1" s="1"/>
  <c r="BN51" i="1" s="1"/>
  <c r="BO51" i="1" s="1"/>
  <c r="BP51" i="1" s="1"/>
  <c r="BQ51" i="1" s="1"/>
  <c r="BR51" i="1" s="1"/>
  <c r="E19" i="5"/>
  <c r="C23" i="8"/>
  <c r="D18" i="8"/>
  <c r="BH60" i="1"/>
  <c r="BI60" i="1" s="1"/>
  <c r="BJ60" i="1" s="1"/>
  <c r="BK60" i="1" s="1"/>
  <c r="BL60" i="1" s="1"/>
  <c r="BM60" i="1" s="1"/>
  <c r="BN60" i="1" s="1"/>
  <c r="BO60" i="1" s="1"/>
  <c r="BP60" i="1" s="1"/>
  <c r="BQ60" i="1" s="1"/>
  <c r="BR60" i="1" s="1"/>
  <c r="BS60" i="1"/>
  <c r="F54" i="1"/>
  <c r="BH59" i="1"/>
  <c r="BI59" i="1" s="1"/>
  <c r="BJ59" i="1" s="1"/>
  <c r="BK59" i="1" s="1"/>
  <c r="BL59" i="1" s="1"/>
  <c r="BM59" i="1" s="1"/>
  <c r="BN59" i="1" s="1"/>
  <c r="BO59" i="1" s="1"/>
  <c r="BP59" i="1" s="1"/>
  <c r="BQ59" i="1" s="1"/>
  <c r="BR59" i="1" s="1"/>
  <c r="AH19" i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T19" i="1" s="1"/>
  <c r="AH20" i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T20" i="1" s="1"/>
  <c r="AS20" i="1"/>
  <c r="X17" i="1"/>
  <c r="AF20" i="1"/>
  <c r="BS51" i="1" l="1"/>
  <c r="AU18" i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G18" i="1" s="1"/>
  <c r="BF18" i="1"/>
  <c r="AS18" i="1"/>
  <c r="BS73" i="1"/>
  <c r="BS69" i="1"/>
  <c r="BS23" i="1"/>
  <c r="BH23" i="1"/>
  <c r="BI23" i="1" s="1"/>
  <c r="BJ23" i="1" s="1"/>
  <c r="BK23" i="1" s="1"/>
  <c r="BL23" i="1" s="1"/>
  <c r="BM23" i="1" s="1"/>
  <c r="BN23" i="1" s="1"/>
  <c r="BO23" i="1" s="1"/>
  <c r="BP23" i="1" s="1"/>
  <c r="BQ23" i="1" s="1"/>
  <c r="BR23" i="1" s="1"/>
  <c r="Y17" i="1"/>
  <c r="AU20" i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G20" i="1" s="1"/>
  <c r="BF23" i="1"/>
  <c r="BF22" i="1"/>
  <c r="D32" i="1"/>
  <c r="D28" i="1"/>
  <c r="D29" i="1" s="1"/>
  <c r="E4" i="1"/>
  <c r="AS24" i="1"/>
  <c r="B76" i="1"/>
  <c r="AV52" i="1"/>
  <c r="AW50" i="1"/>
  <c r="AS19" i="1"/>
  <c r="D23" i="8"/>
  <c r="E18" i="8"/>
  <c r="E23" i="8" s="1"/>
  <c r="BH27" i="1"/>
  <c r="BI27" i="1" s="1"/>
  <c r="BJ27" i="1" s="1"/>
  <c r="BK27" i="1" s="1"/>
  <c r="BL27" i="1" s="1"/>
  <c r="BM27" i="1" s="1"/>
  <c r="BN27" i="1" s="1"/>
  <c r="BO27" i="1" s="1"/>
  <c r="BP27" i="1" s="1"/>
  <c r="BQ27" i="1" s="1"/>
  <c r="BR27" i="1" s="1"/>
  <c r="BF21" i="1"/>
  <c r="AU21" i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G21" i="1" s="1"/>
  <c r="BS71" i="1"/>
  <c r="BH22" i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C29" i="1"/>
  <c r="AU24" i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G24" i="1" s="1"/>
  <c r="BF24" i="1"/>
  <c r="BF25" i="1"/>
  <c r="AU25" i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G25" i="1" s="1"/>
  <c r="AU19" i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G19" i="1" s="1"/>
  <c r="BH26" i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/>
  <c r="C74" i="1"/>
  <c r="C68" i="1"/>
  <c r="C76" i="1" s="1"/>
  <c r="C90" i="1" s="1"/>
  <c r="AX35" i="1"/>
  <c r="BS59" i="1"/>
  <c r="AW57" i="1"/>
  <c r="AV65" i="1"/>
  <c r="AV89" i="1" s="1"/>
  <c r="BF26" i="1"/>
  <c r="BS62" i="1"/>
  <c r="BF20" i="1" l="1"/>
  <c r="BH20" i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E32" i="1"/>
  <c r="E28" i="1"/>
  <c r="F4" i="1"/>
  <c r="G4" i="1" s="1"/>
  <c r="Z17" i="1"/>
  <c r="BS27" i="1"/>
  <c r="C30" i="1"/>
  <c r="C31" i="1"/>
  <c r="BS22" i="1"/>
  <c r="D74" i="1"/>
  <c r="D68" i="1"/>
  <c r="BH24" i="1"/>
  <c r="BI24" i="1" s="1"/>
  <c r="BJ24" i="1" s="1"/>
  <c r="BK24" i="1" s="1"/>
  <c r="BL24" i="1" s="1"/>
  <c r="BM24" i="1" s="1"/>
  <c r="BN24" i="1" s="1"/>
  <c r="BO24" i="1" s="1"/>
  <c r="BP24" i="1" s="1"/>
  <c r="BQ24" i="1" s="1"/>
  <c r="BR24" i="1" s="1"/>
  <c r="BH19" i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/>
  <c r="D30" i="1"/>
  <c r="D31" i="1"/>
  <c r="D87" i="1" s="1"/>
  <c r="BF19" i="1"/>
  <c r="BS25" i="1"/>
  <c r="BH25" i="1"/>
  <c r="BI25" i="1" s="1"/>
  <c r="BJ25" i="1" s="1"/>
  <c r="BK25" i="1" s="1"/>
  <c r="BL25" i="1" s="1"/>
  <c r="BM25" i="1" s="1"/>
  <c r="BN25" i="1" s="1"/>
  <c r="BO25" i="1" s="1"/>
  <c r="BP25" i="1" s="1"/>
  <c r="BQ25" i="1" s="1"/>
  <c r="BR25" i="1" s="1"/>
  <c r="AW52" i="1"/>
  <c r="AX50" i="1"/>
  <c r="BH18" i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90" i="1"/>
  <c r="AX57" i="1"/>
  <c r="AW65" i="1"/>
  <c r="AW89" i="1" s="1"/>
  <c r="AY35" i="1"/>
  <c r="BH21" i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/>
  <c r="F68" i="1" l="1"/>
  <c r="F74" i="1"/>
  <c r="B92" i="1"/>
  <c r="E68" i="1"/>
  <c r="E74" i="1"/>
  <c r="E29" i="1"/>
  <c r="F28" i="1"/>
  <c r="BS20" i="1"/>
  <c r="AZ35" i="1"/>
  <c r="AX52" i="1"/>
  <c r="AY50" i="1"/>
  <c r="G32" i="1"/>
  <c r="G28" i="1"/>
  <c r="H4" i="1"/>
  <c r="G5" i="1"/>
  <c r="AX65" i="1"/>
  <c r="AX89" i="1" s="1"/>
  <c r="AY57" i="1"/>
  <c r="BS24" i="1"/>
  <c r="AA17" i="1"/>
  <c r="BS18" i="1"/>
  <c r="C87" i="1"/>
  <c r="C92" i="1" s="1"/>
  <c r="C96" i="1" s="1"/>
  <c r="D76" i="1"/>
  <c r="AB17" i="1" l="1"/>
  <c r="D90" i="1"/>
  <c r="E30" i="1"/>
  <c r="F30" i="1" s="1"/>
  <c r="E31" i="1"/>
  <c r="F29" i="1"/>
  <c r="AY52" i="1"/>
  <c r="AZ50" i="1"/>
  <c r="AY65" i="1"/>
  <c r="AY89" i="1" s="1"/>
  <c r="AZ57" i="1"/>
  <c r="E76" i="1"/>
  <c r="E90" i="1" s="1"/>
  <c r="H32" i="1"/>
  <c r="H28" i="1"/>
  <c r="H29" i="1" s="1"/>
  <c r="I4" i="1"/>
  <c r="H5" i="1"/>
  <c r="G29" i="1"/>
  <c r="G68" i="1"/>
  <c r="G74" i="1"/>
  <c r="BA35" i="1"/>
  <c r="B96" i="1"/>
  <c r="B95" i="1"/>
  <c r="C95" i="1" s="1"/>
  <c r="G6" i="1"/>
  <c r="H30" i="1" l="1"/>
  <c r="H31" i="1"/>
  <c r="H87" i="1" s="1"/>
  <c r="H68" i="1"/>
  <c r="H76" i="1" s="1"/>
  <c r="H90" i="1" s="1"/>
  <c r="H74" i="1"/>
  <c r="BB35" i="1"/>
  <c r="G76" i="1"/>
  <c r="G90" i="1" s="1"/>
  <c r="AZ65" i="1"/>
  <c r="AZ89" i="1" s="1"/>
  <c r="BA57" i="1"/>
  <c r="AC17" i="1"/>
  <c r="I32" i="1"/>
  <c r="I28" i="1"/>
  <c r="I29" i="1" s="1"/>
  <c r="J4" i="1"/>
  <c r="I5" i="1"/>
  <c r="E87" i="1"/>
  <c r="E92" i="1" s="1"/>
  <c r="E96" i="1" s="1"/>
  <c r="F31" i="1"/>
  <c r="F87" i="1" s="1"/>
  <c r="G9" i="1"/>
  <c r="F76" i="1"/>
  <c r="G30" i="1"/>
  <c r="G31" i="1"/>
  <c r="F90" i="1"/>
  <c r="B101" i="1" s="1"/>
  <c r="D92" i="1"/>
  <c r="D96" i="1" s="1"/>
  <c r="H6" i="1"/>
  <c r="H9" i="1" s="1"/>
  <c r="H10" i="1" s="1"/>
  <c r="BA50" i="1"/>
  <c r="AZ52" i="1"/>
  <c r="G87" i="1" l="1"/>
  <c r="G10" i="1"/>
  <c r="B98" i="1"/>
  <c r="B103" i="1" s="1"/>
  <c r="B107" i="1" s="1"/>
  <c r="F92" i="1"/>
  <c r="F96" i="1" s="1"/>
  <c r="BC35" i="1"/>
  <c r="BA65" i="1"/>
  <c r="BA89" i="1" s="1"/>
  <c r="BB57" i="1"/>
  <c r="I6" i="1"/>
  <c r="I9" i="1" s="1"/>
  <c r="I10" i="1" s="1"/>
  <c r="J32" i="1"/>
  <c r="J28" i="1"/>
  <c r="K4" i="1"/>
  <c r="J5" i="1"/>
  <c r="D95" i="1"/>
  <c r="E95" i="1" s="1"/>
  <c r="I30" i="1"/>
  <c r="BB50" i="1"/>
  <c r="BA52" i="1"/>
  <c r="I74" i="1"/>
  <c r="I68" i="1"/>
  <c r="I76" i="1" s="1"/>
  <c r="I90" i="1" s="1"/>
  <c r="H39" i="1"/>
  <c r="H44" i="1" s="1"/>
  <c r="H54" i="1" s="1"/>
  <c r="H88" i="1" s="1"/>
  <c r="H92" i="1" s="1"/>
  <c r="H11" i="1"/>
  <c r="H13" i="1" s="1"/>
  <c r="H93" i="1" s="1"/>
  <c r="AD17" i="1"/>
  <c r="H96" i="1" l="1"/>
  <c r="BC50" i="1"/>
  <c r="BB52" i="1"/>
  <c r="J74" i="1"/>
  <c r="J68" i="1"/>
  <c r="I31" i="1"/>
  <c r="I39" i="1"/>
  <c r="I44" i="1" s="1"/>
  <c r="I54" i="1" s="1"/>
  <c r="I88" i="1" s="1"/>
  <c r="I11" i="1"/>
  <c r="I13" i="1" s="1"/>
  <c r="I93" i="1" s="1"/>
  <c r="J29" i="1"/>
  <c r="G39" i="1"/>
  <c r="G11" i="1"/>
  <c r="K32" i="1"/>
  <c r="K28" i="1"/>
  <c r="K29" i="1" s="1"/>
  <c r="K5" i="1"/>
  <c r="L4" i="1"/>
  <c r="AE17" i="1"/>
  <c r="BB65" i="1"/>
  <c r="BB89" i="1" s="1"/>
  <c r="BC57" i="1"/>
  <c r="J6" i="1"/>
  <c r="J9" i="1" s="1"/>
  <c r="J10" i="1" s="1"/>
  <c r="BD35" i="1"/>
  <c r="BC65" i="1" l="1"/>
  <c r="BC89" i="1" s="1"/>
  <c r="BD57" i="1"/>
  <c r="G44" i="1"/>
  <c r="G54" i="1" s="1"/>
  <c r="G88" i="1" s="1"/>
  <c r="G13" i="1"/>
  <c r="G93" i="1" s="1"/>
  <c r="J76" i="1"/>
  <c r="J90" i="1" s="1"/>
  <c r="AG17" i="1"/>
  <c r="AF17" i="1"/>
  <c r="L32" i="1"/>
  <c r="L28" i="1"/>
  <c r="M4" i="1"/>
  <c r="L5" i="1"/>
  <c r="J30" i="1"/>
  <c r="BC52" i="1"/>
  <c r="BD50" i="1"/>
  <c r="BE35" i="1"/>
  <c r="K6" i="1"/>
  <c r="K30" i="1"/>
  <c r="K31" i="1"/>
  <c r="K87" i="1" s="1"/>
  <c r="I87" i="1"/>
  <c r="J39" i="1"/>
  <c r="J44" i="1" s="1"/>
  <c r="J54" i="1" s="1"/>
  <c r="J88" i="1" s="1"/>
  <c r="J11" i="1"/>
  <c r="J13" i="1" s="1"/>
  <c r="J93" i="1" s="1"/>
  <c r="K74" i="1"/>
  <c r="K68" i="1"/>
  <c r="K76" i="1" s="1"/>
  <c r="K90" i="1" s="1"/>
  <c r="I92" i="1" l="1"/>
  <c r="I96" i="1" s="1"/>
  <c r="L6" i="1"/>
  <c r="L9" i="1" s="1"/>
  <c r="L10" i="1" s="1"/>
  <c r="M32" i="1"/>
  <c r="N4" i="1"/>
  <c r="M28" i="1"/>
  <c r="M29" i="1" s="1"/>
  <c r="M5" i="1"/>
  <c r="M6" i="1" s="1"/>
  <c r="M9" i="1" s="1"/>
  <c r="M10" i="1" s="1"/>
  <c r="G96" i="1"/>
  <c r="BD52" i="1"/>
  <c r="BE50" i="1"/>
  <c r="L74" i="1"/>
  <c r="L68" i="1"/>
  <c r="AH17" i="1"/>
  <c r="BD65" i="1"/>
  <c r="BD89" i="1" s="1"/>
  <c r="BE57" i="1"/>
  <c r="K9" i="1"/>
  <c r="BG35" i="1"/>
  <c r="BF35" i="1"/>
  <c r="L29" i="1"/>
  <c r="G92" i="1"/>
  <c r="G95" i="1" s="1"/>
  <c r="H95" i="1" s="1"/>
  <c r="I95" i="1" s="1"/>
  <c r="J31" i="1"/>
  <c r="M39" i="1" l="1"/>
  <c r="M44" i="1" s="1"/>
  <c r="M54" i="1" s="1"/>
  <c r="M88" i="1" s="1"/>
  <c r="M11" i="1"/>
  <c r="M13" i="1" s="1"/>
  <c r="M93" i="1" s="1"/>
  <c r="M68" i="1"/>
  <c r="M74" i="1"/>
  <c r="M30" i="1"/>
  <c r="M31" i="1" s="1"/>
  <c r="M87" i="1" s="1"/>
  <c r="BE65" i="1"/>
  <c r="BE89" i="1" s="1"/>
  <c r="BG57" i="1"/>
  <c r="BF57" i="1"/>
  <c r="BF65" i="1" s="1"/>
  <c r="BF89" i="1" s="1"/>
  <c r="F100" i="1" s="1"/>
  <c r="AI17" i="1"/>
  <c r="L76" i="1"/>
  <c r="L90" i="1" s="1"/>
  <c r="N32" i="1"/>
  <c r="N28" i="1"/>
  <c r="N29" i="1" s="1"/>
  <c r="O4" i="1"/>
  <c r="N5" i="1"/>
  <c r="N6" i="1" s="1"/>
  <c r="N9" i="1" s="1"/>
  <c r="N10" i="1" s="1"/>
  <c r="L30" i="1"/>
  <c r="L31" i="1"/>
  <c r="L87" i="1" s="1"/>
  <c r="BE52" i="1"/>
  <c r="BG50" i="1"/>
  <c r="BF50" i="1"/>
  <c r="L39" i="1"/>
  <c r="L44" i="1" s="1"/>
  <c r="L54" i="1" s="1"/>
  <c r="L88" i="1" s="1"/>
  <c r="L11" i="1"/>
  <c r="L13" i="1" s="1"/>
  <c r="L93" i="1" s="1"/>
  <c r="K10" i="1"/>
  <c r="J87" i="1"/>
  <c r="BH35" i="1"/>
  <c r="BI35" i="1" l="1"/>
  <c r="O28" i="1"/>
  <c r="O29" i="1" s="1"/>
  <c r="O32" i="1"/>
  <c r="P4" i="1"/>
  <c r="O5" i="1"/>
  <c r="O6" i="1" s="1"/>
  <c r="O9" i="1" s="1"/>
  <c r="O10" i="1" s="1"/>
  <c r="N39" i="1"/>
  <c r="N44" i="1" s="1"/>
  <c r="N54" i="1" s="1"/>
  <c r="N88" i="1" s="1"/>
  <c r="N11" i="1"/>
  <c r="N13" i="1" s="1"/>
  <c r="N93" i="1" s="1"/>
  <c r="L92" i="1"/>
  <c r="L96" i="1" s="1"/>
  <c r="AJ17" i="1"/>
  <c r="BG52" i="1"/>
  <c r="BH50" i="1"/>
  <c r="BG65" i="1"/>
  <c r="BG89" i="1" s="1"/>
  <c r="BH57" i="1"/>
  <c r="M76" i="1"/>
  <c r="M90" i="1" s="1"/>
  <c r="M92" i="1" s="1"/>
  <c r="M96" i="1" s="1"/>
  <c r="J92" i="1"/>
  <c r="N30" i="1"/>
  <c r="N31" i="1"/>
  <c r="N87" i="1" s="1"/>
  <c r="N68" i="1"/>
  <c r="N74" i="1"/>
  <c r="K39" i="1"/>
  <c r="K11" i="1"/>
  <c r="BF52" i="1"/>
  <c r="P28" i="1" l="1"/>
  <c r="P29" i="1" s="1"/>
  <c r="P32" i="1"/>
  <c r="Q4" i="1"/>
  <c r="P5" i="1"/>
  <c r="P6" i="1" s="1"/>
  <c r="P9" i="1" s="1"/>
  <c r="P10" i="1" s="1"/>
  <c r="O30" i="1"/>
  <c r="O31" i="1"/>
  <c r="K13" i="1"/>
  <c r="K93" i="1" s="1"/>
  <c r="K44" i="1"/>
  <c r="K54" i="1" s="1"/>
  <c r="K88" i="1" s="1"/>
  <c r="AK17" i="1"/>
  <c r="BJ35" i="1"/>
  <c r="O68" i="1"/>
  <c r="O74" i="1"/>
  <c r="N76" i="1"/>
  <c r="N90" i="1" s="1"/>
  <c r="N92" i="1" s="1"/>
  <c r="N96" i="1" s="1"/>
  <c r="BH65" i="1"/>
  <c r="BH89" i="1" s="1"/>
  <c r="BI57" i="1"/>
  <c r="BI50" i="1"/>
  <c r="BH52" i="1"/>
  <c r="J96" i="1"/>
  <c r="J95" i="1"/>
  <c r="O39" i="1"/>
  <c r="O44" i="1" s="1"/>
  <c r="O54" i="1" s="1"/>
  <c r="O88" i="1" s="1"/>
  <c r="O11" i="1"/>
  <c r="O13" i="1" s="1"/>
  <c r="O93" i="1" s="1"/>
  <c r="BI65" i="1" l="1"/>
  <c r="BI89" i="1" s="1"/>
  <c r="BJ57" i="1"/>
  <c r="O87" i="1"/>
  <c r="K92" i="1"/>
  <c r="Q28" i="1"/>
  <c r="Q29" i="1" s="1"/>
  <c r="Q32" i="1"/>
  <c r="R4" i="1"/>
  <c r="Q5" i="1"/>
  <c r="Q6" i="1" s="1"/>
  <c r="Q9" i="1" s="1"/>
  <c r="Q10" i="1" s="1"/>
  <c r="AL17" i="1"/>
  <c r="P39" i="1"/>
  <c r="P11" i="1"/>
  <c r="P13" i="1" s="1"/>
  <c r="P93" i="1" s="1"/>
  <c r="BI52" i="1"/>
  <c r="BJ50" i="1"/>
  <c r="BK35" i="1"/>
  <c r="K96" i="1"/>
  <c r="P30" i="1"/>
  <c r="P31" i="1" s="1"/>
  <c r="P87" i="1" s="1"/>
  <c r="O76" i="1"/>
  <c r="O90" i="1" s="1"/>
  <c r="P68" i="1"/>
  <c r="P74" i="1"/>
  <c r="BL35" i="1" l="1"/>
  <c r="Q74" i="1"/>
  <c r="Q68" i="1"/>
  <c r="Q76" i="1" s="1"/>
  <c r="Q90" i="1" s="1"/>
  <c r="P76" i="1"/>
  <c r="P90" i="1" s="1"/>
  <c r="Q39" i="1"/>
  <c r="Q44" i="1" s="1"/>
  <c r="Q54" i="1" s="1"/>
  <c r="Q88" i="1" s="1"/>
  <c r="Q11" i="1"/>
  <c r="Q13" i="1" s="1"/>
  <c r="Q93" i="1" s="1"/>
  <c r="BJ65" i="1"/>
  <c r="BJ89" i="1" s="1"/>
  <c r="BK57" i="1"/>
  <c r="Q30" i="1"/>
  <c r="Q31" i="1" s="1"/>
  <c r="Q87" i="1" s="1"/>
  <c r="Q92" i="1" s="1"/>
  <c r="P44" i="1"/>
  <c r="P54" i="1" s="1"/>
  <c r="P88" i="1" s="1"/>
  <c r="AM17" i="1"/>
  <c r="K95" i="1"/>
  <c r="L95" i="1" s="1"/>
  <c r="M95" i="1" s="1"/>
  <c r="N95" i="1" s="1"/>
  <c r="O95" i="1" s="1"/>
  <c r="BK50" i="1"/>
  <c r="BJ52" i="1"/>
  <c r="O92" i="1"/>
  <c r="O96" i="1" s="1"/>
  <c r="R28" i="1"/>
  <c r="R32" i="1"/>
  <c r="T4" i="1"/>
  <c r="R5" i="1"/>
  <c r="T28" i="1" l="1"/>
  <c r="T32" i="1"/>
  <c r="T5" i="1"/>
  <c r="U4" i="1"/>
  <c r="R74" i="1"/>
  <c r="S74" i="1" s="1"/>
  <c r="R68" i="1"/>
  <c r="AN17" i="1"/>
  <c r="BL57" i="1"/>
  <c r="BK65" i="1"/>
  <c r="BK89" i="1" s="1"/>
  <c r="BK52" i="1"/>
  <c r="BL50" i="1"/>
  <c r="R29" i="1"/>
  <c r="S28" i="1"/>
  <c r="BM35" i="1"/>
  <c r="R6" i="1"/>
  <c r="S5" i="1"/>
  <c r="P95" i="1"/>
  <c r="Q95" i="1" s="1"/>
  <c r="Q96" i="1"/>
  <c r="P92" i="1"/>
  <c r="P96" i="1" s="1"/>
  <c r="R30" i="1" l="1"/>
  <c r="S30" i="1" s="1"/>
  <c r="S29" i="1"/>
  <c r="R76" i="1"/>
  <c r="R90" i="1" s="1"/>
  <c r="S90" i="1" s="1"/>
  <c r="C101" i="1" s="1"/>
  <c r="S68" i="1"/>
  <c r="S76" i="1" s="1"/>
  <c r="T74" i="1"/>
  <c r="T68" i="1"/>
  <c r="BL52" i="1"/>
  <c r="BM50" i="1"/>
  <c r="U32" i="1"/>
  <c r="U28" i="1"/>
  <c r="U29" i="1" s="1"/>
  <c r="U5" i="1"/>
  <c r="U6" i="1" s="1"/>
  <c r="U9" i="1" s="1"/>
  <c r="U10" i="1" s="1"/>
  <c r="V4" i="1"/>
  <c r="T6" i="1"/>
  <c r="R9" i="1"/>
  <c r="S6" i="1"/>
  <c r="BM57" i="1"/>
  <c r="BL65" i="1"/>
  <c r="BL89" i="1" s="1"/>
  <c r="BN35" i="1"/>
  <c r="AO17" i="1"/>
  <c r="T29" i="1"/>
  <c r="BO35" i="1" l="1"/>
  <c r="T76" i="1"/>
  <c r="T90" i="1" s="1"/>
  <c r="V32" i="1"/>
  <c r="V28" i="1"/>
  <c r="V5" i="1"/>
  <c r="W4" i="1"/>
  <c r="U30" i="1"/>
  <c r="U31" i="1"/>
  <c r="U87" i="1" s="1"/>
  <c r="U39" i="1"/>
  <c r="U44" i="1" s="1"/>
  <c r="U54" i="1" s="1"/>
  <c r="U88" i="1" s="1"/>
  <c r="U11" i="1"/>
  <c r="U13" i="1" s="1"/>
  <c r="U93" i="1" s="1"/>
  <c r="U68" i="1"/>
  <c r="U74" i="1"/>
  <c r="T30" i="1"/>
  <c r="BN57" i="1"/>
  <c r="BM65" i="1"/>
  <c r="BM89" i="1" s="1"/>
  <c r="AP17" i="1"/>
  <c r="R10" i="1"/>
  <c r="S9" i="1"/>
  <c r="BM52" i="1"/>
  <c r="BN50" i="1"/>
  <c r="T9" i="1"/>
  <c r="R31" i="1"/>
  <c r="V6" i="1" l="1"/>
  <c r="W32" i="1"/>
  <c r="W28" i="1"/>
  <c r="W29" i="1" s="1"/>
  <c r="W5" i="1"/>
  <c r="W6" i="1" s="1"/>
  <c r="W9" i="1" s="1"/>
  <c r="W10" i="1" s="1"/>
  <c r="X4" i="1"/>
  <c r="V68" i="1"/>
  <c r="V74" i="1"/>
  <c r="BO50" i="1"/>
  <c r="BN52" i="1"/>
  <c r="AQ17" i="1"/>
  <c r="U76" i="1"/>
  <c r="U90" i="1" s="1"/>
  <c r="U92" i="1" s="1"/>
  <c r="U96" i="1" s="1"/>
  <c r="R39" i="1"/>
  <c r="R11" i="1"/>
  <c r="S10" i="1"/>
  <c r="T10" i="1"/>
  <c r="V29" i="1"/>
  <c r="BN65" i="1"/>
  <c r="BN89" i="1" s="1"/>
  <c r="BO57" i="1"/>
  <c r="R87" i="1"/>
  <c r="S31" i="1"/>
  <c r="T31" i="1"/>
  <c r="BP35" i="1"/>
  <c r="BQ35" i="1" l="1"/>
  <c r="X32" i="1"/>
  <c r="X28" i="1"/>
  <c r="X5" i="1"/>
  <c r="X6" i="1" s="1"/>
  <c r="X9" i="1" s="1"/>
  <c r="X10" i="1" s="1"/>
  <c r="Y4" i="1"/>
  <c r="AR17" i="1"/>
  <c r="W39" i="1"/>
  <c r="W44" i="1" s="1"/>
  <c r="W54" i="1" s="1"/>
  <c r="W88" i="1" s="1"/>
  <c r="W11" i="1"/>
  <c r="W13" i="1" s="1"/>
  <c r="W93" i="1" s="1"/>
  <c r="W30" i="1"/>
  <c r="W31" i="1"/>
  <c r="W87" i="1" s="1"/>
  <c r="R92" i="1"/>
  <c r="S92" i="1" s="1"/>
  <c r="S87" i="1"/>
  <c r="C98" i="1" s="1"/>
  <c r="C103" i="1" s="1"/>
  <c r="BO52" i="1"/>
  <c r="BP50" i="1"/>
  <c r="T87" i="1"/>
  <c r="V30" i="1"/>
  <c r="V31" i="1"/>
  <c r="V87" i="1" s="1"/>
  <c r="W68" i="1"/>
  <c r="W76" i="1" s="1"/>
  <c r="W90" i="1" s="1"/>
  <c r="W74" i="1"/>
  <c r="T39" i="1"/>
  <c r="T11" i="1"/>
  <c r="R13" i="1"/>
  <c r="R93" i="1" s="1"/>
  <c r="S11" i="1"/>
  <c r="V9" i="1"/>
  <c r="BO65" i="1"/>
  <c r="BO89" i="1" s="1"/>
  <c r="BP57" i="1"/>
  <c r="R44" i="1"/>
  <c r="R54" i="1" s="1"/>
  <c r="R88" i="1" s="1"/>
  <c r="S88" i="1" s="1"/>
  <c r="C99" i="1" s="1"/>
  <c r="S39" i="1"/>
  <c r="S44" i="1" s="1"/>
  <c r="S54" i="1" s="1"/>
  <c r="V76" i="1"/>
  <c r="V90" i="1" s="1"/>
  <c r="AT17" i="1" l="1"/>
  <c r="AS17" i="1"/>
  <c r="V10" i="1"/>
  <c r="X39" i="1"/>
  <c r="X44" i="1" s="1"/>
  <c r="X54" i="1" s="1"/>
  <c r="X88" i="1" s="1"/>
  <c r="X11" i="1"/>
  <c r="X13" i="1" s="1"/>
  <c r="X93" i="1" s="1"/>
  <c r="X29" i="1"/>
  <c r="Y32" i="1"/>
  <c r="Y28" i="1"/>
  <c r="Y29" i="1" s="1"/>
  <c r="Y5" i="1"/>
  <c r="Y6" i="1" s="1"/>
  <c r="Y9" i="1" s="1"/>
  <c r="Y10" i="1" s="1"/>
  <c r="Z4" i="1"/>
  <c r="R96" i="1"/>
  <c r="S93" i="1"/>
  <c r="S96" i="1" s="1"/>
  <c r="R95" i="1"/>
  <c r="W92" i="1"/>
  <c r="W96" i="1"/>
  <c r="X68" i="1"/>
  <c r="X74" i="1"/>
  <c r="C104" i="1"/>
  <c r="C106" i="1" s="1"/>
  <c r="C107" i="1" s="1"/>
  <c r="S13" i="1"/>
  <c r="BP65" i="1"/>
  <c r="BP89" i="1" s="1"/>
  <c r="BQ57" i="1"/>
  <c r="T13" i="1"/>
  <c r="T93" i="1" s="1"/>
  <c r="T92" i="1"/>
  <c r="T44" i="1"/>
  <c r="T54" i="1" s="1"/>
  <c r="T88" i="1" s="1"/>
  <c r="BR35" i="1"/>
  <c r="BQ50" i="1"/>
  <c r="BP52" i="1"/>
  <c r="BQ52" i="1" l="1"/>
  <c r="BR50" i="1"/>
  <c r="BS35" i="1"/>
  <c r="BQ65" i="1"/>
  <c r="BQ89" i="1" s="1"/>
  <c r="BR57" i="1"/>
  <c r="V39" i="1"/>
  <c r="V11" i="1"/>
  <c r="Z28" i="1"/>
  <c r="Z29" i="1" s="1"/>
  <c r="Z5" i="1"/>
  <c r="Z6" i="1" s="1"/>
  <c r="Z9" i="1" s="1"/>
  <c r="Z10" i="1" s="1"/>
  <c r="AA4" i="1"/>
  <c r="Z32" i="1"/>
  <c r="Y39" i="1"/>
  <c r="Y44" i="1" s="1"/>
  <c r="Y54" i="1" s="1"/>
  <c r="Y88" i="1" s="1"/>
  <c r="Y11" i="1"/>
  <c r="Y13" i="1" s="1"/>
  <c r="Y93" i="1" s="1"/>
  <c r="Y30" i="1"/>
  <c r="Y31" i="1" s="1"/>
  <c r="Y87" i="1" s="1"/>
  <c r="Y92" i="1" s="1"/>
  <c r="T95" i="1"/>
  <c r="U95" i="1" s="1"/>
  <c r="T96" i="1"/>
  <c r="X76" i="1"/>
  <c r="X90" i="1" s="1"/>
  <c r="Y74" i="1"/>
  <c r="Y68" i="1"/>
  <c r="Y76" i="1" s="1"/>
  <c r="Y90" i="1" s="1"/>
  <c r="AU17" i="1"/>
  <c r="X30" i="1"/>
  <c r="X31" i="1"/>
  <c r="AV17" i="1" l="1"/>
  <c r="BR65" i="1"/>
  <c r="BR89" i="1" s="1"/>
  <c r="BS57" i="1"/>
  <c r="BS65" i="1" s="1"/>
  <c r="BS89" i="1" s="1"/>
  <c r="G100" i="1" s="1"/>
  <c r="AA28" i="1"/>
  <c r="AA5" i="1"/>
  <c r="AA6" i="1" s="1"/>
  <c r="AA9" i="1" s="1"/>
  <c r="AA10" i="1" s="1"/>
  <c r="AB4" i="1"/>
  <c r="AA32" i="1"/>
  <c r="Z39" i="1"/>
  <c r="Z44" i="1" s="1"/>
  <c r="Z54" i="1" s="1"/>
  <c r="Z88" i="1" s="1"/>
  <c r="Z11" i="1"/>
  <c r="Z13" i="1" s="1"/>
  <c r="Z93" i="1" s="1"/>
  <c r="BR52" i="1"/>
  <c r="BS50" i="1"/>
  <c r="Z74" i="1"/>
  <c r="Z68" i="1"/>
  <c r="Z76" i="1" s="1"/>
  <c r="Z90" i="1" s="1"/>
  <c r="Z30" i="1"/>
  <c r="Z31" i="1" s="1"/>
  <c r="X87" i="1"/>
  <c r="X92" i="1" s="1"/>
  <c r="X96" i="1" s="1"/>
  <c r="Y96" i="1"/>
  <c r="V13" i="1"/>
  <c r="V93" i="1" s="1"/>
  <c r="V44" i="1"/>
  <c r="V54" i="1" s="1"/>
  <c r="V88" i="1" s="1"/>
  <c r="V92" i="1" s="1"/>
  <c r="V95" i="1" s="1"/>
  <c r="W95" i="1" s="1"/>
  <c r="X95" i="1" s="1"/>
  <c r="Y95" i="1" s="1"/>
  <c r="Z87" i="1" l="1"/>
  <c r="Z92" i="1" s="1"/>
  <c r="Z95" i="1"/>
  <c r="AB28" i="1"/>
  <c r="AB29" i="1" s="1"/>
  <c r="AB32" i="1"/>
  <c r="AB5" i="1"/>
  <c r="AB6" i="1" s="1"/>
  <c r="AB9" i="1" s="1"/>
  <c r="AB10" i="1" s="1"/>
  <c r="AC4" i="1"/>
  <c r="Z96" i="1"/>
  <c r="AW17" i="1"/>
  <c r="AA39" i="1"/>
  <c r="AA11" i="1"/>
  <c r="AA29" i="1"/>
  <c r="BS52" i="1"/>
  <c r="V96" i="1"/>
  <c r="AA74" i="1"/>
  <c r="AA68" i="1"/>
  <c r="AA76" i="1" s="1"/>
  <c r="AA90" i="1" s="1"/>
  <c r="AB39" i="1" l="1"/>
  <c r="AB44" i="1" s="1"/>
  <c r="AB54" i="1" s="1"/>
  <c r="AB88" i="1" s="1"/>
  <c r="AB11" i="1"/>
  <c r="AB13" i="1" s="1"/>
  <c r="AB93" i="1" s="1"/>
  <c r="AB30" i="1"/>
  <c r="AB31" i="1" s="1"/>
  <c r="AB87" i="1" s="1"/>
  <c r="AB92" i="1" s="1"/>
  <c r="AC32" i="1"/>
  <c r="AC28" i="1"/>
  <c r="AC29" i="1" s="1"/>
  <c r="AC5" i="1"/>
  <c r="AC6" i="1" s="1"/>
  <c r="AC9" i="1" s="1"/>
  <c r="AC10" i="1" s="1"/>
  <c r="AD4" i="1"/>
  <c r="AA31" i="1"/>
  <c r="AA30" i="1"/>
  <c r="AA13" i="1"/>
  <c r="AA93" i="1" s="1"/>
  <c r="AB74" i="1"/>
  <c r="AB68" i="1"/>
  <c r="AB76" i="1" s="1"/>
  <c r="AB90" i="1" s="1"/>
  <c r="AA44" i="1"/>
  <c r="AA54" i="1" s="1"/>
  <c r="AA88" i="1" s="1"/>
  <c r="AX17" i="1"/>
  <c r="AC39" i="1" l="1"/>
  <c r="AC11" i="1"/>
  <c r="AC30" i="1"/>
  <c r="AC31" i="1" s="1"/>
  <c r="AC87" i="1" s="1"/>
  <c r="AA96" i="1"/>
  <c r="AY17" i="1"/>
  <c r="AC68" i="1"/>
  <c r="AC76" i="1" s="1"/>
  <c r="AC90" i="1" s="1"/>
  <c r="AC74" i="1"/>
  <c r="AA87" i="1"/>
  <c r="AA92" i="1" s="1"/>
  <c r="AA95" i="1" s="1"/>
  <c r="AB95" i="1" s="1"/>
  <c r="AB96" i="1"/>
  <c r="AD32" i="1"/>
  <c r="AD5" i="1"/>
  <c r="AD6" i="1" s="1"/>
  <c r="AD9" i="1" s="1"/>
  <c r="AD10" i="1" s="1"/>
  <c r="AE4" i="1"/>
  <c r="AD28" i="1"/>
  <c r="AD29" i="1" s="1"/>
  <c r="AE32" i="1" l="1"/>
  <c r="AE28" i="1"/>
  <c r="AE5" i="1"/>
  <c r="AF4" i="1"/>
  <c r="AG4" i="1" s="1"/>
  <c r="AD30" i="1"/>
  <c r="AD31" i="1"/>
  <c r="AD87" i="1" s="1"/>
  <c r="AD39" i="1"/>
  <c r="AD44" i="1" s="1"/>
  <c r="AD54" i="1" s="1"/>
  <c r="AD88" i="1" s="1"/>
  <c r="AD11" i="1"/>
  <c r="AD13" i="1" s="1"/>
  <c r="AD93" i="1" s="1"/>
  <c r="AZ17" i="1"/>
  <c r="AD68" i="1"/>
  <c r="AD74" i="1"/>
  <c r="AC13" i="1"/>
  <c r="AC93" i="1" s="1"/>
  <c r="AC44" i="1"/>
  <c r="AC54" i="1" s="1"/>
  <c r="AC88" i="1" s="1"/>
  <c r="AC92" i="1" s="1"/>
  <c r="AC95" i="1" l="1"/>
  <c r="AE6" i="1"/>
  <c r="AF5" i="1"/>
  <c r="AC96" i="1"/>
  <c r="AG32" i="1"/>
  <c r="AG28" i="1"/>
  <c r="AH4" i="1"/>
  <c r="AG5" i="1"/>
  <c r="BA17" i="1"/>
  <c r="AE29" i="1"/>
  <c r="AF28" i="1"/>
  <c r="AE68" i="1"/>
  <c r="AE74" i="1"/>
  <c r="AF74" i="1" s="1"/>
  <c r="AD76" i="1"/>
  <c r="AD90" i="1" s="1"/>
  <c r="AD92" i="1" s="1"/>
  <c r="AD96" i="1" s="1"/>
  <c r="AE76" i="1" l="1"/>
  <c r="AE90" i="1" s="1"/>
  <c r="AF68" i="1"/>
  <c r="AF76" i="1" s="1"/>
  <c r="AF90" i="1" s="1"/>
  <c r="D101" i="1" s="1"/>
  <c r="AG29" i="1"/>
  <c r="AH32" i="1"/>
  <c r="AH28" i="1"/>
  <c r="AH29" i="1" s="1"/>
  <c r="AH5" i="1"/>
  <c r="AH6" i="1" s="1"/>
  <c r="AH9" i="1" s="1"/>
  <c r="AH10" i="1" s="1"/>
  <c r="AI4" i="1"/>
  <c r="AE30" i="1"/>
  <c r="AF30" i="1" s="1"/>
  <c r="AE31" i="1"/>
  <c r="AF29" i="1"/>
  <c r="AG6" i="1"/>
  <c r="AG74" i="1"/>
  <c r="AG68" i="1"/>
  <c r="BB17" i="1"/>
  <c r="AE9" i="1"/>
  <c r="AF6" i="1"/>
  <c r="AD95" i="1"/>
  <c r="AG76" i="1" l="1"/>
  <c r="AG90" i="1" s="1"/>
  <c r="AH30" i="1"/>
  <c r="AH31" i="1" s="1"/>
  <c r="AH87" i="1" s="1"/>
  <c r="AH92" i="1" s="1"/>
  <c r="AG9" i="1"/>
  <c r="AG31" i="1"/>
  <c r="AG30" i="1"/>
  <c r="AH39" i="1"/>
  <c r="AH44" i="1" s="1"/>
  <c r="AH54" i="1" s="1"/>
  <c r="AH88" i="1" s="1"/>
  <c r="AH12" i="1"/>
  <c r="AH11" i="1"/>
  <c r="AH13" i="1" s="1"/>
  <c r="AH93" i="1" s="1"/>
  <c r="AI32" i="1"/>
  <c r="AI28" i="1"/>
  <c r="AI29" i="1" s="1"/>
  <c r="AI5" i="1"/>
  <c r="AI6" i="1" s="1"/>
  <c r="AI9" i="1" s="1"/>
  <c r="AI10" i="1" s="1"/>
  <c r="AJ4" i="1"/>
  <c r="AH74" i="1"/>
  <c r="AH68" i="1"/>
  <c r="AH76" i="1" s="1"/>
  <c r="AH90" i="1" s="1"/>
  <c r="AE10" i="1"/>
  <c r="AF9" i="1"/>
  <c r="AE87" i="1"/>
  <c r="AF31" i="1"/>
  <c r="AF87" i="1" s="1"/>
  <c r="BC17" i="1"/>
  <c r="AI74" i="1" l="1"/>
  <c r="AI68" i="1"/>
  <c r="AI76" i="1" s="1"/>
  <c r="AI90" i="1" s="1"/>
  <c r="AE39" i="1"/>
  <c r="AE11" i="1"/>
  <c r="AF10" i="1"/>
  <c r="AH96" i="1"/>
  <c r="BD17" i="1"/>
  <c r="AG87" i="1"/>
  <c r="AG10" i="1"/>
  <c r="AJ32" i="1"/>
  <c r="AJ28" i="1"/>
  <c r="AJ5" i="1"/>
  <c r="AJ6" i="1" s="1"/>
  <c r="AJ9" i="1" s="1"/>
  <c r="AJ10" i="1" s="1"/>
  <c r="AK4" i="1"/>
  <c r="AI39" i="1"/>
  <c r="AI44" i="1" s="1"/>
  <c r="AI54" i="1" s="1"/>
  <c r="AI88" i="1" s="1"/>
  <c r="AI12" i="1"/>
  <c r="AI11" i="1"/>
  <c r="AI13" i="1" s="1"/>
  <c r="AI93" i="1" s="1"/>
  <c r="D98" i="1"/>
  <c r="AI30" i="1"/>
  <c r="AI31" i="1" s="1"/>
  <c r="AI87" i="1" l="1"/>
  <c r="AI92" i="1" s="1"/>
  <c r="AG39" i="1"/>
  <c r="AG12" i="1"/>
  <c r="AG11" i="1"/>
  <c r="AE44" i="1"/>
  <c r="AE54" i="1" s="1"/>
  <c r="AE88" i="1" s="1"/>
  <c r="AE92" i="1" s="1"/>
  <c r="AF39" i="1"/>
  <c r="AF44" i="1" s="1"/>
  <c r="AF54" i="1" s="1"/>
  <c r="AF88" i="1" s="1"/>
  <c r="AK28" i="1"/>
  <c r="AK29" i="1" s="1"/>
  <c r="AK32" i="1"/>
  <c r="AK5" i="1"/>
  <c r="AL4" i="1"/>
  <c r="AJ74" i="1"/>
  <c r="AJ68" i="1"/>
  <c r="AI96" i="1"/>
  <c r="AE13" i="1"/>
  <c r="AE93" i="1" s="1"/>
  <c r="AF11" i="1"/>
  <c r="AJ39" i="1"/>
  <c r="AJ44" i="1" s="1"/>
  <c r="AJ54" i="1" s="1"/>
  <c r="AJ88" i="1" s="1"/>
  <c r="AJ12" i="1"/>
  <c r="AJ11" i="1"/>
  <c r="AJ13" i="1" s="1"/>
  <c r="AJ93" i="1" s="1"/>
  <c r="AJ29" i="1"/>
  <c r="BE17" i="1"/>
  <c r="AJ30" i="1" l="1"/>
  <c r="AJ76" i="1"/>
  <c r="AJ90" i="1" s="1"/>
  <c r="AG44" i="1"/>
  <c r="AG54" i="1" s="1"/>
  <c r="AG88" i="1" s="1"/>
  <c r="AG92" i="1" s="1"/>
  <c r="AK68" i="1"/>
  <c r="AK74" i="1"/>
  <c r="D104" i="1"/>
  <c r="D106" i="1" s="1"/>
  <c r="AF13" i="1"/>
  <c r="AF93" i="1" s="1"/>
  <c r="AK30" i="1"/>
  <c r="AK31" i="1" s="1"/>
  <c r="AK87" i="1" s="1"/>
  <c r="AG13" i="1"/>
  <c r="AG93" i="1" s="1"/>
  <c r="AL32" i="1"/>
  <c r="AM4" i="1"/>
  <c r="AL5" i="1"/>
  <c r="AL28" i="1"/>
  <c r="AK6" i="1"/>
  <c r="BG17" i="1"/>
  <c r="BF17" i="1"/>
  <c r="AE96" i="1"/>
  <c r="AE95" i="1"/>
  <c r="D99" i="1"/>
  <c r="D103" i="1" s="1"/>
  <c r="AF92" i="1"/>
  <c r="D107" i="1" l="1"/>
  <c r="AG96" i="1"/>
  <c r="AL6" i="1"/>
  <c r="AL9" i="1" s="1"/>
  <c r="AL10" i="1" s="1"/>
  <c r="AM32" i="1"/>
  <c r="AM28" i="1"/>
  <c r="AM29" i="1" s="1"/>
  <c r="AM5" i="1"/>
  <c r="AN4" i="1"/>
  <c r="AL68" i="1"/>
  <c r="AL74" i="1"/>
  <c r="AK9" i="1"/>
  <c r="AL29" i="1"/>
  <c r="AG95" i="1"/>
  <c r="AH95" i="1" s="1"/>
  <c r="AI95" i="1" s="1"/>
  <c r="AF96" i="1"/>
  <c r="BH17" i="1"/>
  <c r="AK76" i="1"/>
  <c r="AK90" i="1" s="1"/>
  <c r="AJ31" i="1"/>
  <c r="AM30" i="1" l="1"/>
  <c r="AM31" i="1" s="1"/>
  <c r="AM87" i="1" s="1"/>
  <c r="AN28" i="1"/>
  <c r="AN5" i="1"/>
  <c r="AO4" i="1"/>
  <c r="AN32" i="1"/>
  <c r="AM6" i="1"/>
  <c r="AL30" i="1"/>
  <c r="AL39" i="1"/>
  <c r="AL44" i="1" s="1"/>
  <c r="AL54" i="1" s="1"/>
  <c r="AL88" i="1" s="1"/>
  <c r="AL12" i="1"/>
  <c r="AL11" i="1"/>
  <c r="AL13" i="1" s="1"/>
  <c r="AL93" i="1" s="1"/>
  <c r="BI17" i="1"/>
  <c r="AJ87" i="1"/>
  <c r="AJ92" i="1" s="1"/>
  <c r="AJ96" i="1" s="1"/>
  <c r="AM68" i="1"/>
  <c r="AM74" i="1"/>
  <c r="AK10" i="1"/>
  <c r="AL76" i="1"/>
  <c r="AL90" i="1" s="1"/>
  <c r="BJ17" i="1" l="1"/>
  <c r="AM9" i="1"/>
  <c r="AO28" i="1"/>
  <c r="AO29" i="1" s="1"/>
  <c r="AO32" i="1"/>
  <c r="AO5" i="1"/>
  <c r="AP4" i="1"/>
  <c r="AN29" i="1"/>
  <c r="AK39" i="1"/>
  <c r="AK11" i="1"/>
  <c r="AK12" i="1"/>
  <c r="AM76" i="1"/>
  <c r="AM90" i="1" s="1"/>
  <c r="AN68" i="1"/>
  <c r="AN74" i="1"/>
  <c r="AN6" i="1"/>
  <c r="AN9" i="1" s="1"/>
  <c r="AN10" i="1" s="1"/>
  <c r="AJ95" i="1"/>
  <c r="AL31" i="1"/>
  <c r="AK13" i="1" l="1"/>
  <c r="AK93" i="1" s="1"/>
  <c r="AK44" i="1"/>
  <c r="AK54" i="1" s="1"/>
  <c r="AK88" i="1" s="1"/>
  <c r="AK92" i="1" s="1"/>
  <c r="AN76" i="1"/>
  <c r="AN90" i="1" s="1"/>
  <c r="AK95" i="1"/>
  <c r="AL95" i="1" s="1"/>
  <c r="AN39" i="1"/>
  <c r="AN44" i="1" s="1"/>
  <c r="AN54" i="1" s="1"/>
  <c r="AN88" i="1" s="1"/>
  <c r="AN11" i="1"/>
  <c r="AN12" i="1"/>
  <c r="AM10" i="1"/>
  <c r="AO6" i="1"/>
  <c r="AO30" i="1"/>
  <c r="AO31" i="1" s="1"/>
  <c r="AO87" i="1" s="1"/>
  <c r="AN30" i="1"/>
  <c r="AN31" i="1" s="1"/>
  <c r="BK17" i="1"/>
  <c r="AP28" i="1"/>
  <c r="AP29" i="1" s="1"/>
  <c r="AP32" i="1"/>
  <c r="AP5" i="1"/>
  <c r="AP6" i="1" s="1"/>
  <c r="AP9" i="1" s="1"/>
  <c r="AP10" i="1" s="1"/>
  <c r="AQ4" i="1"/>
  <c r="AL87" i="1"/>
  <c r="AL92" i="1" s="1"/>
  <c r="AL96" i="1" s="1"/>
  <c r="AO74" i="1"/>
  <c r="AO68" i="1"/>
  <c r="AO76" i="1" s="1"/>
  <c r="AO90" i="1" s="1"/>
  <c r="AN87" i="1" l="1"/>
  <c r="AN92" i="1" s="1"/>
  <c r="AQ28" i="1"/>
  <c r="AQ29" i="1" s="1"/>
  <c r="AQ32" i="1"/>
  <c r="AQ5" i="1"/>
  <c r="AQ6" i="1" s="1"/>
  <c r="AQ9" i="1" s="1"/>
  <c r="AQ10" i="1" s="1"/>
  <c r="AR4" i="1"/>
  <c r="AP39" i="1"/>
  <c r="AP44" i="1" s="1"/>
  <c r="AP54" i="1" s="1"/>
  <c r="AP88" i="1" s="1"/>
  <c r="AP12" i="1"/>
  <c r="AP11" i="1"/>
  <c r="AP13" i="1" s="1"/>
  <c r="AP93" i="1" s="1"/>
  <c r="AP74" i="1"/>
  <c r="AP68" i="1"/>
  <c r="AP76" i="1" s="1"/>
  <c r="AP90" i="1" s="1"/>
  <c r="AP30" i="1"/>
  <c r="AP31" i="1" s="1"/>
  <c r="AP87" i="1" s="1"/>
  <c r="AP92" i="1" s="1"/>
  <c r="AO9" i="1"/>
  <c r="AK96" i="1"/>
  <c r="BL17" i="1"/>
  <c r="AM39" i="1"/>
  <c r="AM12" i="1"/>
  <c r="AM11" i="1"/>
  <c r="AN13" i="1"/>
  <c r="AN93" i="1" s="1"/>
  <c r="AN96" i="1" s="1"/>
  <c r="AM44" i="1" l="1"/>
  <c r="AM54" i="1" s="1"/>
  <c r="AM88" i="1" s="1"/>
  <c r="AM92" i="1" s="1"/>
  <c r="BM17" i="1"/>
  <c r="AM13" i="1"/>
  <c r="AM93" i="1" s="1"/>
  <c r="AO10" i="1"/>
  <c r="AR28" i="1"/>
  <c r="AR32" i="1"/>
  <c r="AS4" i="1"/>
  <c r="AT4" i="1" s="1"/>
  <c r="AR5" i="1"/>
  <c r="AQ74" i="1"/>
  <c r="AQ68" i="1"/>
  <c r="AQ76" i="1" s="1"/>
  <c r="AQ90" i="1" s="1"/>
  <c r="AQ30" i="1"/>
  <c r="AQ31" i="1" s="1"/>
  <c r="AQ87" i="1" s="1"/>
  <c r="AQ92" i="1" s="1"/>
  <c r="AP96" i="1"/>
  <c r="AQ39" i="1"/>
  <c r="AQ44" i="1" s="1"/>
  <c r="AQ54" i="1" s="1"/>
  <c r="AQ88" i="1" s="1"/>
  <c r="AQ12" i="1"/>
  <c r="AQ11" i="1"/>
  <c r="AQ13" i="1" s="1"/>
  <c r="AQ93" i="1" s="1"/>
  <c r="AQ96" i="1" l="1"/>
  <c r="AR74" i="1"/>
  <c r="AS74" i="1" s="1"/>
  <c r="AR68" i="1"/>
  <c r="AO39" i="1"/>
  <c r="AO12" i="1"/>
  <c r="AO11" i="1"/>
  <c r="AM96" i="1"/>
  <c r="AM95" i="1"/>
  <c r="AN95" i="1" s="1"/>
  <c r="AR6" i="1"/>
  <c r="AS5" i="1"/>
  <c r="BN17" i="1"/>
  <c r="AT32" i="1"/>
  <c r="AT28" i="1"/>
  <c r="AT5" i="1"/>
  <c r="AU4" i="1"/>
  <c r="AR29" i="1"/>
  <c r="AS28" i="1"/>
  <c r="AT68" i="1" l="1"/>
  <c r="AT74" i="1"/>
  <c r="BO17" i="1"/>
  <c r="AO44" i="1"/>
  <c r="AO54" i="1" s="1"/>
  <c r="AO88" i="1" s="1"/>
  <c r="AO92" i="1" s="1"/>
  <c r="AR76" i="1"/>
  <c r="AR90" i="1" s="1"/>
  <c r="AS68" i="1"/>
  <c r="AS76" i="1" s="1"/>
  <c r="AS90" i="1" s="1"/>
  <c r="E101" i="1" s="1"/>
  <c r="AU32" i="1"/>
  <c r="AU28" i="1"/>
  <c r="AU29" i="1" s="1"/>
  <c r="AU5" i="1"/>
  <c r="AV4" i="1"/>
  <c r="AR9" i="1"/>
  <c r="AS6" i="1"/>
  <c r="AT29" i="1"/>
  <c r="AO13" i="1"/>
  <c r="AO93" i="1" s="1"/>
  <c r="AR30" i="1"/>
  <c r="AS30" i="1" s="1"/>
  <c r="AR31" i="1"/>
  <c r="AS29" i="1"/>
  <c r="AT6" i="1"/>
  <c r="AO95" i="1"/>
  <c r="AP95" i="1" s="1"/>
  <c r="AQ95" i="1" s="1"/>
  <c r="AT9" i="1" l="1"/>
  <c r="AV32" i="1"/>
  <c r="AV28" i="1"/>
  <c r="AV5" i="1"/>
  <c r="AW4" i="1"/>
  <c r="BP17" i="1"/>
  <c r="AT30" i="1"/>
  <c r="AT31" i="1"/>
  <c r="AR10" i="1"/>
  <c r="AS9" i="1"/>
  <c r="AR87" i="1"/>
  <c r="AS31" i="1"/>
  <c r="AS87" i="1" s="1"/>
  <c r="AU6" i="1"/>
  <c r="AU9" i="1" s="1"/>
  <c r="AU10" i="1" s="1"/>
  <c r="AU30" i="1"/>
  <c r="AU31" i="1"/>
  <c r="AU87" i="1" s="1"/>
  <c r="AO96" i="1"/>
  <c r="AU68" i="1"/>
  <c r="AU76" i="1" s="1"/>
  <c r="AU90" i="1" s="1"/>
  <c r="AU74" i="1"/>
  <c r="AT76" i="1"/>
  <c r="AT90" i="1" s="1"/>
  <c r="AR39" i="1" l="1"/>
  <c r="AR12" i="1"/>
  <c r="AS12" i="1" s="1"/>
  <c r="E105" i="1" s="1"/>
  <c r="AR11" i="1"/>
  <c r="AS10" i="1"/>
  <c r="AV29" i="1"/>
  <c r="AV68" i="1"/>
  <c r="AV74" i="1"/>
  <c r="AW32" i="1"/>
  <c r="AW28" i="1"/>
  <c r="AW29" i="1" s="1"/>
  <c r="AX4" i="1"/>
  <c r="AW5" i="1"/>
  <c r="AV6" i="1"/>
  <c r="AV9" i="1" s="1"/>
  <c r="AV10" i="1" s="1"/>
  <c r="AT87" i="1"/>
  <c r="AU12" i="1"/>
  <c r="AU39" i="1"/>
  <c r="AU44" i="1" s="1"/>
  <c r="AU54" i="1" s="1"/>
  <c r="AU88" i="1" s="1"/>
  <c r="AU92" i="1" s="1"/>
  <c r="AU11" i="1"/>
  <c r="AU13" i="1" s="1"/>
  <c r="AU93" i="1" s="1"/>
  <c r="AT10" i="1"/>
  <c r="E98" i="1"/>
  <c r="BQ17" i="1"/>
  <c r="AT39" i="1" l="1"/>
  <c r="AT12" i="1"/>
  <c r="AT11" i="1"/>
  <c r="AU96" i="1"/>
  <c r="AV39" i="1"/>
  <c r="AV44" i="1" s="1"/>
  <c r="AV54" i="1" s="1"/>
  <c r="AV88" i="1" s="1"/>
  <c r="AV12" i="1"/>
  <c r="AV11" i="1"/>
  <c r="AW74" i="1"/>
  <c r="AW68" i="1"/>
  <c r="AR44" i="1"/>
  <c r="AR54" i="1" s="1"/>
  <c r="AR88" i="1" s="1"/>
  <c r="AR92" i="1" s="1"/>
  <c r="AS39" i="1"/>
  <c r="AS44" i="1" s="1"/>
  <c r="AS54" i="1" s="1"/>
  <c r="AS88" i="1" s="1"/>
  <c r="BR17" i="1"/>
  <c r="AW6" i="1"/>
  <c r="AW9" i="1" s="1"/>
  <c r="AW10" i="1" s="1"/>
  <c r="AV30" i="1"/>
  <c r="AV31" i="1"/>
  <c r="AX28" i="1"/>
  <c r="AX5" i="1"/>
  <c r="AX6" i="1" s="1"/>
  <c r="AX9" i="1" s="1"/>
  <c r="AX10" i="1" s="1"/>
  <c r="AY4" i="1"/>
  <c r="AX32" i="1"/>
  <c r="AW30" i="1"/>
  <c r="AW31" i="1" s="1"/>
  <c r="AW87" i="1" s="1"/>
  <c r="AR13" i="1"/>
  <c r="AR93" i="1" s="1"/>
  <c r="AS11" i="1"/>
  <c r="AV76" i="1"/>
  <c r="AV90" i="1" s="1"/>
  <c r="E99" i="1" l="1"/>
  <c r="E103" i="1" s="1"/>
  <c r="AS92" i="1"/>
  <c r="AX29" i="1"/>
  <c r="AV87" i="1"/>
  <c r="AV92" i="1" s="1"/>
  <c r="E104" i="1"/>
  <c r="E106" i="1" s="1"/>
  <c r="AS13" i="1"/>
  <c r="AS93" i="1" s="1"/>
  <c r="AS96" i="1" s="1"/>
  <c r="AR96" i="1"/>
  <c r="AR95" i="1"/>
  <c r="AX74" i="1"/>
  <c r="AX68" i="1"/>
  <c r="AX76" i="1" s="1"/>
  <c r="AX90" i="1" s="1"/>
  <c r="AT44" i="1"/>
  <c r="AT54" i="1" s="1"/>
  <c r="AT88" i="1" s="1"/>
  <c r="AT92" i="1" s="1"/>
  <c r="AX39" i="1"/>
  <c r="AX44" i="1" s="1"/>
  <c r="AX54" i="1" s="1"/>
  <c r="AX88" i="1" s="1"/>
  <c r="AX12" i="1"/>
  <c r="AX11" i="1"/>
  <c r="AX13" i="1" s="1"/>
  <c r="AX93" i="1" s="1"/>
  <c r="AT13" i="1"/>
  <c r="AT93" i="1" s="1"/>
  <c r="AT96" i="1" s="1"/>
  <c r="AW39" i="1"/>
  <c r="AW44" i="1" s="1"/>
  <c r="AW54" i="1" s="1"/>
  <c r="AW88" i="1" s="1"/>
  <c r="AW92" i="1" s="1"/>
  <c r="AW12" i="1"/>
  <c r="AW11" i="1"/>
  <c r="AW76" i="1"/>
  <c r="AW90" i="1" s="1"/>
  <c r="BS17" i="1"/>
  <c r="AY28" i="1"/>
  <c r="AY29" i="1" s="1"/>
  <c r="AY5" i="1"/>
  <c r="AZ4" i="1"/>
  <c r="AY32" i="1"/>
  <c r="AV13" i="1"/>
  <c r="AV93" i="1" s="1"/>
  <c r="AX30" i="1" l="1"/>
  <c r="AV96" i="1"/>
  <c r="AZ28" i="1"/>
  <c r="AZ32" i="1"/>
  <c r="AZ5" i="1"/>
  <c r="AZ6" i="1" s="1"/>
  <c r="AZ9" i="1" s="1"/>
  <c r="AZ10" i="1" s="1"/>
  <c r="BA4" i="1"/>
  <c r="AW13" i="1"/>
  <c r="AW93" i="1" s="1"/>
  <c r="AW96" i="1" s="1"/>
  <c r="AY6" i="1"/>
  <c r="AY74" i="1"/>
  <c r="AY68" i="1"/>
  <c r="AY76" i="1" s="1"/>
  <c r="AY90" i="1" s="1"/>
  <c r="AT95" i="1"/>
  <c r="AU95" i="1" s="1"/>
  <c r="AV95" i="1" s="1"/>
  <c r="AW95" i="1" s="1"/>
  <c r="AY30" i="1"/>
  <c r="AY31" i="1" s="1"/>
  <c r="AY87" i="1" s="1"/>
  <c r="E107" i="1"/>
  <c r="AZ39" i="1" l="1"/>
  <c r="AZ44" i="1" s="1"/>
  <c r="AZ54" i="1" s="1"/>
  <c r="AZ88" i="1" s="1"/>
  <c r="AZ12" i="1"/>
  <c r="AZ11" i="1"/>
  <c r="AZ13" i="1" s="1"/>
  <c r="AZ93" i="1" s="1"/>
  <c r="BA32" i="1"/>
  <c r="BA28" i="1"/>
  <c r="BA29" i="1" s="1"/>
  <c r="BA5" i="1"/>
  <c r="BA6" i="1" s="1"/>
  <c r="BA9" i="1" s="1"/>
  <c r="BA10" i="1" s="1"/>
  <c r="BB4" i="1"/>
  <c r="AZ74" i="1"/>
  <c r="AZ68" i="1"/>
  <c r="AZ76" i="1" s="1"/>
  <c r="AZ90" i="1" s="1"/>
  <c r="AZ29" i="1"/>
  <c r="AY9" i="1"/>
  <c r="AX31" i="1"/>
  <c r="AZ30" i="1" l="1"/>
  <c r="AZ31" i="1"/>
  <c r="AZ87" i="1" s="1"/>
  <c r="AZ92" i="1" s="1"/>
  <c r="BA30" i="1"/>
  <c r="BA31" i="1"/>
  <c r="BA87" i="1" s="1"/>
  <c r="AZ96" i="1"/>
  <c r="AX87" i="1"/>
  <c r="AX92" i="1" s="1"/>
  <c r="BA68" i="1"/>
  <c r="BA74" i="1"/>
  <c r="BB32" i="1"/>
  <c r="BB28" i="1"/>
  <c r="BB29" i="1" s="1"/>
  <c r="BC4" i="1"/>
  <c r="BB5" i="1"/>
  <c r="BB6" i="1" s="1"/>
  <c r="BB9" i="1" s="1"/>
  <c r="BB10" i="1" s="1"/>
  <c r="AY10" i="1"/>
  <c r="BA39" i="1"/>
  <c r="BA44" i="1" s="1"/>
  <c r="BA54" i="1" s="1"/>
  <c r="BA88" i="1" s="1"/>
  <c r="BA11" i="1"/>
  <c r="BA12" i="1"/>
  <c r="BB39" i="1" l="1"/>
  <c r="BB44" i="1" s="1"/>
  <c r="BB54" i="1" s="1"/>
  <c r="BB88" i="1" s="1"/>
  <c r="BB12" i="1"/>
  <c r="BB11" i="1"/>
  <c r="BB13" i="1" s="1"/>
  <c r="BB93" i="1" s="1"/>
  <c r="AX96" i="1"/>
  <c r="AX95" i="1"/>
  <c r="AY39" i="1"/>
  <c r="AY12" i="1"/>
  <c r="AY11" i="1"/>
  <c r="BC32" i="1"/>
  <c r="BC28" i="1"/>
  <c r="BC29" i="1" s="1"/>
  <c r="BC5" i="1"/>
  <c r="BC6" i="1" s="1"/>
  <c r="BC9" i="1" s="1"/>
  <c r="BC10" i="1" s="1"/>
  <c r="BD4" i="1"/>
  <c r="BB30" i="1"/>
  <c r="BB31" i="1"/>
  <c r="BB68" i="1"/>
  <c r="BB74" i="1"/>
  <c r="BA13" i="1"/>
  <c r="BA93" i="1" s="1"/>
  <c r="BA76" i="1"/>
  <c r="BA90" i="1" s="1"/>
  <c r="BA92" i="1"/>
  <c r="AY44" i="1" l="1"/>
  <c r="AY54" i="1" s="1"/>
  <c r="AY88" i="1" s="1"/>
  <c r="AY92" i="1" s="1"/>
  <c r="BD32" i="1"/>
  <c r="BD28" i="1"/>
  <c r="BD29" i="1" s="1"/>
  <c r="BD5" i="1"/>
  <c r="BD6" i="1" s="1"/>
  <c r="BD9" i="1" s="1"/>
  <c r="BD10" i="1" s="1"/>
  <c r="BE4" i="1"/>
  <c r="BA96" i="1"/>
  <c r="BB87" i="1"/>
  <c r="BC39" i="1"/>
  <c r="BC44" i="1" s="1"/>
  <c r="BC54" i="1" s="1"/>
  <c r="BC88" i="1" s="1"/>
  <c r="BC12" i="1"/>
  <c r="BC11" i="1"/>
  <c r="BC13" i="1" s="1"/>
  <c r="BC93" i="1" s="1"/>
  <c r="BC30" i="1"/>
  <c r="BC31" i="1"/>
  <c r="BC87" i="1" s="1"/>
  <c r="BC68" i="1"/>
  <c r="BC74" i="1"/>
  <c r="BB76" i="1"/>
  <c r="BB90" i="1" s="1"/>
  <c r="AY13" i="1"/>
  <c r="AY93" i="1" s="1"/>
  <c r="AY96" i="1" s="1"/>
  <c r="BE32" i="1" l="1"/>
  <c r="BE28" i="1"/>
  <c r="BE5" i="1"/>
  <c r="BF4" i="1"/>
  <c r="BG4" i="1" s="1"/>
  <c r="BD30" i="1"/>
  <c r="BD31" i="1"/>
  <c r="BD39" i="1"/>
  <c r="BD44" i="1" s="1"/>
  <c r="BD54" i="1" s="1"/>
  <c r="BD88" i="1" s="1"/>
  <c r="BD11" i="1"/>
  <c r="BD12" i="1"/>
  <c r="BD68" i="1"/>
  <c r="BD74" i="1"/>
  <c r="AY95" i="1"/>
  <c r="AZ95" i="1" s="1"/>
  <c r="BA95" i="1" s="1"/>
  <c r="BB95" i="1" s="1"/>
  <c r="BC95" i="1" s="1"/>
  <c r="BC76" i="1"/>
  <c r="BC90" i="1" s="1"/>
  <c r="BC92" i="1"/>
  <c r="BC96" i="1" s="1"/>
  <c r="BB92" i="1"/>
  <c r="BB96" i="1" s="1"/>
  <c r="BG32" i="1" l="1"/>
  <c r="BG28" i="1"/>
  <c r="BG5" i="1"/>
  <c r="BH4" i="1"/>
  <c r="BE6" i="1"/>
  <c r="BF5" i="1"/>
  <c r="BE29" i="1"/>
  <c r="BF28" i="1"/>
  <c r="BE74" i="1"/>
  <c r="BF74" i="1" s="1"/>
  <c r="BE68" i="1"/>
  <c r="BD87" i="1"/>
  <c r="BD76" i="1"/>
  <c r="BD90" i="1" s="1"/>
  <c r="BD13" i="1"/>
  <c r="BD93" i="1" s="1"/>
  <c r="BE9" i="1" l="1"/>
  <c r="BF6" i="1"/>
  <c r="BH32" i="1"/>
  <c r="BH28" i="1"/>
  <c r="BH29" i="1" s="1"/>
  <c r="BI4" i="1"/>
  <c r="BH5" i="1"/>
  <c r="BH6" i="1" s="1"/>
  <c r="BH9" i="1" s="1"/>
  <c r="BH10" i="1" s="1"/>
  <c r="BG6" i="1"/>
  <c r="BE30" i="1"/>
  <c r="BF30" i="1" s="1"/>
  <c r="BF29" i="1"/>
  <c r="BD92" i="1"/>
  <c r="BD96" i="1" s="1"/>
  <c r="BE76" i="1"/>
  <c r="BE90" i="1" s="1"/>
  <c r="BF68" i="1"/>
  <c r="BF76" i="1" s="1"/>
  <c r="BF90" i="1" s="1"/>
  <c r="F101" i="1" s="1"/>
  <c r="BG29" i="1"/>
  <c r="BG74" i="1"/>
  <c r="BG68" i="1"/>
  <c r="BD95" i="1" l="1"/>
  <c r="BH39" i="1"/>
  <c r="BH44" i="1" s="1"/>
  <c r="BH54" i="1" s="1"/>
  <c r="BH88" i="1" s="1"/>
  <c r="BH12" i="1"/>
  <c r="BH11" i="1"/>
  <c r="BH13" i="1" s="1"/>
  <c r="BH93" i="1" s="1"/>
  <c r="BI32" i="1"/>
  <c r="BI28" i="1"/>
  <c r="BI5" i="1"/>
  <c r="BJ4" i="1"/>
  <c r="BH30" i="1"/>
  <c r="BH31" i="1" s="1"/>
  <c r="BH87" i="1" s="1"/>
  <c r="BH92" i="1" s="1"/>
  <c r="BE10" i="1"/>
  <c r="BF9" i="1"/>
  <c r="BH74" i="1"/>
  <c r="BH68" i="1"/>
  <c r="BH76" i="1" s="1"/>
  <c r="BH90" i="1" s="1"/>
  <c r="BG76" i="1"/>
  <c r="BG90" i="1" s="1"/>
  <c r="BE31" i="1"/>
  <c r="BG30" i="1"/>
  <c r="BG9" i="1"/>
  <c r="BI6" i="1" l="1"/>
  <c r="BI29" i="1"/>
  <c r="BJ32" i="1"/>
  <c r="BJ5" i="1"/>
  <c r="BJ6" i="1" s="1"/>
  <c r="BJ9" i="1" s="1"/>
  <c r="BJ10" i="1" s="1"/>
  <c r="BK4" i="1"/>
  <c r="BJ28" i="1"/>
  <c r="BJ29" i="1" s="1"/>
  <c r="BI68" i="1"/>
  <c r="BI74" i="1"/>
  <c r="BG10" i="1"/>
  <c r="BH96" i="1"/>
  <c r="BG31" i="1"/>
  <c r="BE39" i="1"/>
  <c r="BE12" i="1"/>
  <c r="BF12" i="1" s="1"/>
  <c r="F105" i="1" s="1"/>
  <c r="BE11" i="1"/>
  <c r="BF10" i="1"/>
  <c r="BE87" i="1"/>
  <c r="BF31" i="1"/>
  <c r="BF87" i="1" s="1"/>
  <c r="BG87" i="1" l="1"/>
  <c r="BJ39" i="1"/>
  <c r="BJ44" i="1" s="1"/>
  <c r="BJ54" i="1" s="1"/>
  <c r="BJ88" i="1" s="1"/>
  <c r="BJ12" i="1"/>
  <c r="BJ11" i="1"/>
  <c r="BJ13" i="1" s="1"/>
  <c r="BJ93" i="1" s="1"/>
  <c r="BJ68" i="1"/>
  <c r="BJ76" i="1" s="1"/>
  <c r="BJ90" i="1" s="1"/>
  <c r="BJ74" i="1"/>
  <c r="BG39" i="1"/>
  <c r="BG12" i="1"/>
  <c r="BG11" i="1"/>
  <c r="BI30" i="1"/>
  <c r="BI31" i="1" s="1"/>
  <c r="BI9" i="1"/>
  <c r="BK32" i="1"/>
  <c r="BK28" i="1"/>
  <c r="BK5" i="1"/>
  <c r="BK6" i="1" s="1"/>
  <c r="BK9" i="1" s="1"/>
  <c r="BK10" i="1" s="1"/>
  <c r="BL4" i="1"/>
  <c r="F98" i="1"/>
  <c r="BE13" i="1"/>
  <c r="BE93" i="1" s="1"/>
  <c r="BF11" i="1"/>
  <c r="BI76" i="1"/>
  <c r="BI90" i="1" s="1"/>
  <c r="BE44" i="1"/>
  <c r="BE54" i="1" s="1"/>
  <c r="BE88" i="1" s="1"/>
  <c r="BE92" i="1" s="1"/>
  <c r="BF39" i="1"/>
  <c r="BF44" i="1" s="1"/>
  <c r="BF54" i="1" s="1"/>
  <c r="BF88" i="1" s="1"/>
  <c r="F99" i="1" s="1"/>
  <c r="BJ30" i="1"/>
  <c r="BJ31" i="1" s="1"/>
  <c r="BJ87" i="1" s="1"/>
  <c r="BJ92" i="1" s="1"/>
  <c r="BI87" i="1" l="1"/>
  <c r="BJ96" i="1"/>
  <c r="BK29" i="1"/>
  <c r="BK39" i="1"/>
  <c r="BK44" i="1" s="1"/>
  <c r="BK54" i="1" s="1"/>
  <c r="BK88" i="1" s="1"/>
  <c r="BK12" i="1"/>
  <c r="BK11" i="1"/>
  <c r="BK13" i="1" s="1"/>
  <c r="BK93" i="1" s="1"/>
  <c r="F104" i="1"/>
  <c r="F106" i="1" s="1"/>
  <c r="BF13" i="1"/>
  <c r="BF93" i="1" s="1"/>
  <c r="BG13" i="1"/>
  <c r="BG93" i="1" s="1"/>
  <c r="BF92" i="1"/>
  <c r="F103" i="1"/>
  <c r="BL32" i="1"/>
  <c r="BL28" i="1"/>
  <c r="BL29" i="1" s="1"/>
  <c r="BL5" i="1"/>
  <c r="BM4" i="1"/>
  <c r="BK68" i="1"/>
  <c r="BK76" i="1" s="1"/>
  <c r="BK90" i="1" s="1"/>
  <c r="BK74" i="1"/>
  <c r="BE96" i="1"/>
  <c r="BE95" i="1"/>
  <c r="BI10" i="1"/>
  <c r="BG44" i="1"/>
  <c r="BG54" i="1" s="1"/>
  <c r="BG88" i="1" s="1"/>
  <c r="BG92" i="1" s="1"/>
  <c r="BM32" i="1" l="1"/>
  <c r="BM28" i="1"/>
  <c r="BN4" i="1"/>
  <c r="BM5" i="1"/>
  <c r="BL6" i="1"/>
  <c r="BK30" i="1"/>
  <c r="BK31" i="1"/>
  <c r="BG95" i="1"/>
  <c r="BH95" i="1" s="1"/>
  <c r="BL30" i="1"/>
  <c r="BL31" i="1"/>
  <c r="BL87" i="1" s="1"/>
  <c r="BF96" i="1"/>
  <c r="BI39" i="1"/>
  <c r="BI11" i="1"/>
  <c r="BI12" i="1"/>
  <c r="BG96" i="1"/>
  <c r="BL68" i="1"/>
  <c r="BL74" i="1"/>
  <c r="F107" i="1"/>
  <c r="BI44" i="1" l="1"/>
  <c r="BI54" i="1" s="1"/>
  <c r="BI88" i="1" s="1"/>
  <c r="BI92" i="1" s="1"/>
  <c r="BM29" i="1"/>
  <c r="BM74" i="1"/>
  <c r="BM68" i="1"/>
  <c r="BL9" i="1"/>
  <c r="BL76" i="1"/>
  <c r="BL90" i="1" s="1"/>
  <c r="BM6" i="1"/>
  <c r="BM9" i="1" s="1"/>
  <c r="BM10" i="1" s="1"/>
  <c r="BN28" i="1"/>
  <c r="BN29" i="1" s="1"/>
  <c r="BN32" i="1"/>
  <c r="BN5" i="1"/>
  <c r="BO4" i="1"/>
  <c r="BK87" i="1"/>
  <c r="BK92" i="1" s="1"/>
  <c r="BK96" i="1" s="1"/>
  <c r="BI13" i="1"/>
  <c r="BI93" i="1" s="1"/>
  <c r="BI96" i="1" s="1"/>
  <c r="BO28" i="1" l="1"/>
  <c r="BO29" i="1" s="1"/>
  <c r="BO32" i="1"/>
  <c r="BO5" i="1"/>
  <c r="BP4" i="1"/>
  <c r="BN6" i="1"/>
  <c r="BN9" i="1" s="1"/>
  <c r="BN10" i="1" s="1"/>
  <c r="BM76" i="1"/>
  <c r="BM90" i="1" s="1"/>
  <c r="BN30" i="1"/>
  <c r="BN31" i="1" s="1"/>
  <c r="BN87" i="1" s="1"/>
  <c r="BI95" i="1"/>
  <c r="BJ95" i="1" s="1"/>
  <c r="BK95" i="1" s="1"/>
  <c r="BN74" i="1"/>
  <c r="BN68" i="1"/>
  <c r="BN76" i="1" s="1"/>
  <c r="BN90" i="1" s="1"/>
  <c r="BM30" i="1"/>
  <c r="BM31" i="1" s="1"/>
  <c r="BM39" i="1"/>
  <c r="BM44" i="1" s="1"/>
  <c r="BM54" i="1" s="1"/>
  <c r="BM88" i="1" s="1"/>
  <c r="BM12" i="1"/>
  <c r="BM11" i="1"/>
  <c r="BM13" i="1" s="1"/>
  <c r="BM93" i="1" s="1"/>
  <c r="BL10" i="1"/>
  <c r="BM87" i="1" l="1"/>
  <c r="BM92" i="1" s="1"/>
  <c r="BL11" i="1"/>
  <c r="BL39" i="1"/>
  <c r="BL12" i="1"/>
  <c r="BM96" i="1"/>
  <c r="BO74" i="1"/>
  <c r="BO68" i="1"/>
  <c r="BO76" i="1" s="1"/>
  <c r="BO90" i="1" s="1"/>
  <c r="BN39" i="1"/>
  <c r="BN44" i="1" s="1"/>
  <c r="BN54" i="1" s="1"/>
  <c r="BN88" i="1" s="1"/>
  <c r="BN92" i="1" s="1"/>
  <c r="BN12" i="1"/>
  <c r="BN11" i="1"/>
  <c r="BN13" i="1" s="1"/>
  <c r="BN93" i="1" s="1"/>
  <c r="BP28" i="1"/>
  <c r="BP29" i="1" s="1"/>
  <c r="BP32" i="1"/>
  <c r="BQ4" i="1"/>
  <c r="BP5" i="1"/>
  <c r="BO6" i="1"/>
  <c r="BO9" i="1" s="1"/>
  <c r="BO30" i="1"/>
  <c r="BO31" i="1" s="1"/>
  <c r="BO87" i="1" l="1"/>
  <c r="BP30" i="1"/>
  <c r="BP31" i="1" s="1"/>
  <c r="BP87" i="1" s="1"/>
  <c r="BN96" i="1"/>
  <c r="BL44" i="1"/>
  <c r="BL54" i="1" s="1"/>
  <c r="BL88" i="1" s="1"/>
  <c r="BL92" i="1" s="1"/>
  <c r="BO10" i="1"/>
  <c r="BP74" i="1"/>
  <c r="BP68" i="1"/>
  <c r="BP76" i="1" s="1"/>
  <c r="BP90" i="1" s="1"/>
  <c r="BL13" i="1"/>
  <c r="BL93" i="1" s="1"/>
  <c r="BQ32" i="1"/>
  <c r="BQ28" i="1"/>
  <c r="BQ29" i="1" s="1"/>
  <c r="BQ5" i="1"/>
  <c r="BR4" i="1"/>
  <c r="BP6" i="1"/>
  <c r="BP9" i="1" s="1"/>
  <c r="BP10" i="1" s="1"/>
  <c r="BQ68" i="1" l="1"/>
  <c r="BQ74" i="1"/>
  <c r="BL96" i="1"/>
  <c r="BL95" i="1"/>
  <c r="BM95" i="1" s="1"/>
  <c r="BN95" i="1" s="1"/>
  <c r="BP39" i="1"/>
  <c r="BP44" i="1" s="1"/>
  <c r="BP54" i="1" s="1"/>
  <c r="BP88" i="1" s="1"/>
  <c r="BP92" i="1" s="1"/>
  <c r="BP12" i="1"/>
  <c r="BP11" i="1"/>
  <c r="BP13" i="1" s="1"/>
  <c r="BP93" i="1" s="1"/>
  <c r="BR32" i="1"/>
  <c r="BR5" i="1"/>
  <c r="BS4" i="1"/>
  <c r="BS32" i="1" s="1"/>
  <c r="BR28" i="1"/>
  <c r="BQ6" i="1"/>
  <c r="BQ9" i="1" s="1"/>
  <c r="BQ10" i="1" s="1"/>
  <c r="BQ30" i="1"/>
  <c r="BQ31" i="1" s="1"/>
  <c r="BQ87" i="1" s="1"/>
  <c r="BO39" i="1"/>
  <c r="BO12" i="1"/>
  <c r="BO11" i="1"/>
  <c r="BP96" i="1" l="1"/>
  <c r="BR29" i="1"/>
  <c r="BS28" i="1"/>
  <c r="BO13" i="1"/>
  <c r="BO93" i="1" s="1"/>
  <c r="BO95" i="1" s="1"/>
  <c r="BP95" i="1" s="1"/>
  <c r="BR6" i="1"/>
  <c r="BS5" i="1"/>
  <c r="BQ76" i="1"/>
  <c r="BQ90" i="1" s="1"/>
  <c r="BQ39" i="1"/>
  <c r="BQ44" i="1" s="1"/>
  <c r="BQ54" i="1" s="1"/>
  <c r="BQ88" i="1" s="1"/>
  <c r="BQ92" i="1" s="1"/>
  <c r="BQ11" i="1"/>
  <c r="BQ12" i="1"/>
  <c r="BO44" i="1"/>
  <c r="BO54" i="1" s="1"/>
  <c r="BO88" i="1" s="1"/>
  <c r="BO92" i="1" s="1"/>
  <c r="BR68" i="1"/>
  <c r="BR74" i="1"/>
  <c r="BS74" i="1" s="1"/>
  <c r="BR30" i="1" l="1"/>
  <c r="BS30" i="1" s="1"/>
  <c r="BS29" i="1"/>
  <c r="BQ13" i="1"/>
  <c r="BQ93" i="1" s="1"/>
  <c r="BQ96" i="1" s="1"/>
  <c r="BR9" i="1"/>
  <c r="BS6" i="1"/>
  <c r="BO96" i="1"/>
  <c r="BR76" i="1"/>
  <c r="BR90" i="1" s="1"/>
  <c r="BS68" i="1"/>
  <c r="BS76" i="1" s="1"/>
  <c r="BS90" i="1" s="1"/>
  <c r="G101" i="1" s="1"/>
  <c r="BR31" i="1" l="1"/>
  <c r="BR10" i="1"/>
  <c r="BS9" i="1"/>
  <c r="BQ95" i="1"/>
  <c r="BR39" i="1" l="1"/>
  <c r="BR12" i="1"/>
  <c r="BS12" i="1" s="1"/>
  <c r="G105" i="1" s="1"/>
  <c r="BR11" i="1"/>
  <c r="BS10" i="1"/>
  <c r="BR87" i="1"/>
  <c r="BS31" i="1"/>
  <c r="BS87" i="1" s="1"/>
  <c r="G98" i="1" l="1"/>
  <c r="BR13" i="1"/>
  <c r="BR93" i="1" s="1"/>
  <c r="BS11" i="1"/>
  <c r="BR44" i="1"/>
  <c r="BR54" i="1" s="1"/>
  <c r="BR88" i="1" s="1"/>
  <c r="BR92" i="1" s="1"/>
  <c r="BS39" i="1"/>
  <c r="BS44" i="1" s="1"/>
  <c r="BS54" i="1" s="1"/>
  <c r="BS88" i="1" s="1"/>
  <c r="G99" i="1" s="1"/>
  <c r="BR96" i="1" l="1"/>
  <c r="BR95" i="1"/>
  <c r="G104" i="1"/>
  <c r="G106" i="1" s="1"/>
  <c r="BS13" i="1"/>
  <c r="BS93" i="1" s="1"/>
  <c r="G103" i="1"/>
  <c r="BS92" i="1"/>
  <c r="G107" i="1" l="1"/>
  <c r="BS96" i="1"/>
</calcChain>
</file>

<file path=xl/sharedStrings.xml><?xml version="1.0" encoding="utf-8"?>
<sst xmlns="http://schemas.openxmlformats.org/spreadsheetml/2006/main" count="312" uniqueCount="268">
  <si>
    <t>TOT</t>
  </si>
  <si>
    <t>Platforms</t>
  </si>
  <si>
    <t>total platforms</t>
  </si>
  <si>
    <t>New active buyers</t>
  </si>
  <si>
    <t>Cumulative active buyers</t>
  </si>
  <si>
    <t>average order</t>
  </si>
  <si>
    <t>Orders/year/buyer</t>
  </si>
  <si>
    <t>Orders this month</t>
  </si>
  <si>
    <t>GMV (€M)</t>
  </si>
  <si>
    <t>Trade Assurance (€K)</t>
  </si>
  <si>
    <t>Commissions (€M) 5%</t>
  </si>
  <si>
    <t>Total revenue</t>
  </si>
  <si>
    <t>COSTS</t>
  </si>
  <si>
    <t>CEO</t>
  </si>
  <si>
    <t>CTO</t>
  </si>
  <si>
    <t>HEAD OF SUPPLY</t>
  </si>
  <si>
    <t>DESIGNER UX/UI</t>
  </si>
  <si>
    <t>TURNKEY PROJECT MANAGER 1</t>
  </si>
  <si>
    <t>TURNKEY PROJECT MANAGER 2</t>
  </si>
  <si>
    <t>Sales / Growth</t>
  </si>
  <si>
    <t>Trade Assurance &amp; Mangopay Lead</t>
  </si>
  <si>
    <t>Support &amp; Ops 1</t>
  </si>
  <si>
    <t>Support &amp; Ops 2</t>
  </si>
  <si>
    <t>Support &amp; Ops 3</t>
  </si>
  <si>
    <t>Vertical team/platform*</t>
  </si>
  <si>
    <t>Salaries subtotal</t>
  </si>
  <si>
    <t>Employer charges (~45%)</t>
  </si>
  <si>
    <t>Total payroll</t>
  </si>
  <si>
    <t>FTE</t>
  </si>
  <si>
    <t>*buyer+social</t>
  </si>
  <si>
    <t>Licenses</t>
  </si>
  <si>
    <t>Vercel Pro</t>
  </si>
  <si>
    <t>AWS (S3, CloudFront, EC2, SES)</t>
  </si>
  <si>
    <t>Supabase</t>
  </si>
  <si>
    <t>Algolia Grow</t>
  </si>
  <si>
    <t>Mangopay (1.2% GMV)</t>
  </si>
  <si>
    <t>Claude API (Sonnet 4.6)</t>
  </si>
  <si>
    <t>OpenAI API (GPT-4o)</t>
  </si>
  <si>
    <t>Lovable + Cursor + v0</t>
  </si>
  <si>
    <t>Other SaaS (CRM, analytics, email)</t>
  </si>
  <si>
    <t>TOTAL Licenses</t>
  </si>
  <si>
    <t>Platform development</t>
  </si>
  <si>
    <t>MVP development — AI-assisted approach (see section 3.3)</t>
  </si>
  <si>
    <t>Platforms #4–#7 launch via Lovable + v0 (4 × €5K)</t>
  </si>
  <si>
    <t>AI Sourcing module (fine-tuning + RAG + Claude/OpenAI integration)</t>
  </si>
  <si>
    <t>Maintenance &amp; continuous improvement (20% of dev)</t>
  </si>
  <si>
    <t>Security, GDPR, pen-testing, Mangopay audit</t>
  </si>
  <si>
    <t>TOTAL TECH DEVELOPMENT</t>
  </si>
  <si>
    <t>TOTAL PLATFORM</t>
  </si>
  <si>
    <t>Marketing/Comms</t>
  </si>
  <si>
    <t>Trade shows (Cosmoprof, Zoomark, M&amp;O, Who's Next)</t>
  </si>
  <si>
    <t>B2B LinkedIn Ads (EU SME targeting)</t>
  </si>
  <si>
    <t>SEO / Content marketing (7 platforms × 5 languages)</t>
  </si>
  <si>
    <t>Federation partnerships (Cosmetic Valley, UFIPA, CCI)</t>
  </si>
  <si>
    <t>PR &amp; trade press</t>
  </si>
  <si>
    <t>Ambassador program / EU supplier referrals</t>
  </si>
  <si>
    <t>Marketing content translation &amp; localization, 5 languages</t>
  </si>
  <si>
    <t>TOTAL MARKETING</t>
  </si>
  <si>
    <t>Overheads</t>
  </si>
  <si>
    <t>Offices (€300/employee)</t>
  </si>
  <si>
    <t>Accounting &amp; audit (chartered accountant, Nice)</t>
  </si>
  <si>
    <t>Management control (part-time)</t>
  </si>
  <si>
    <t>Legal (SAS, EUIPO, contracts, ORIAS license)</t>
  </si>
  <si>
    <t>Professional liability / cyber / Mangopay compliance insurance</t>
  </si>
  <si>
    <t>Bank &amp; Mangopay fees (excl. transaction fees)</t>
  </si>
  <si>
    <t>Phones, supplies, travel (€250/employee</t>
  </si>
  <si>
    <t>TOTAL G&amp;A</t>
  </si>
  <si>
    <t>Turnkey direct costs</t>
  </si>
  <si>
    <t>Subcontracted sector experts</t>
  </si>
  <si>
    <t>Supplier quality inspections</t>
  </si>
  <si>
    <t>Quote &amp; contract translations</t>
  </si>
  <si>
    <t>Project manager travel</t>
  </si>
  <si>
    <t>TOTAL DIRECT COSTS</t>
  </si>
  <si>
    <t>Global summary</t>
  </si>
  <si>
    <t>Team (salaries &amp; charges)</t>
  </si>
  <si>
    <t>Tech development &amp; licenses</t>
  </si>
  <si>
    <t>Marketing &amp; acquisition</t>
  </si>
  <si>
    <t>TOTAL COSTS</t>
  </si>
  <si>
    <t>REVENUE</t>
  </si>
  <si>
    <t>Capital injection</t>
  </si>
  <si>
    <t>CASH</t>
  </si>
  <si>
    <t>EBITDA</t>
  </si>
  <si>
    <t>ANNUAL summary</t>
  </si>
  <si>
    <t>TOT COSTS</t>
  </si>
  <si>
    <t>Trade Assurance (25% × 3% GMV)</t>
  </si>
  <si>
    <t>Platform (commissions)</t>
  </si>
  <si>
    <t>TOTAL REVENUE</t>
  </si>
  <si>
    <t>CASH BURN / EBITDA</t>
  </si>
  <si>
    <t>VERTICAL TEAMS PER PLATFORM: gross €/month; 6,800 = buyer 4,000 + social 2,800)</t>
  </si>
  <si>
    <t>SUPPL‑EUROPE — Investor KPIs (auditable)</t>
  </si>
  <si>
    <t>Inputs (blue) = cash-plan figures. Ratios computed by formula.</t>
  </si>
  <si>
    <t>INPUTS — cash plan</t>
  </si>
  <si>
    <t>Revenue (€K)</t>
  </si>
  <si>
    <t>EBITDA (€K)</t>
  </si>
  <si>
    <t>Cumulative capital raised (€K)</t>
  </si>
  <si>
    <t>RATIOS — computed</t>
  </si>
  <si>
    <t>Take rate (rev/GMV)</t>
  </si>
  <si>
    <t>EBITDA margin</t>
  </si>
  <si>
    <t>Revenue growth (YoY)</t>
  </si>
  <si>
    <t>Rule of 40 (growth + margin)</t>
  </si>
  <si>
    <t>GMV / € raised (×)</t>
  </si>
  <si>
    <t>SUMMARY (scalars)</t>
  </si>
  <si>
    <t>GMV CAGR 2027–2031</t>
  </si>
  <si>
    <t>LTV / CAC</t>
  </si>
  <si>
    <t>CAC payback (months)</t>
  </si>
  <si>
    <t>GMV / CAC (lifetime, ×)</t>
  </si>
  <si>
    <t>Total capital raised (€K)</t>
  </si>
  <si>
    <t>Cash burn to breakeven (€K)</t>
  </si>
  <si>
    <t>SUPPL‑EUROPE — Buyer &amp; GMV split by vertical</t>
  </si>
  <si>
    <t>Cumulative active buyers split along the launch calendar; GMV per vertical = total GMV × buyer share (totals preserved).</t>
  </si>
  <si>
    <t>Q1 2027</t>
  </si>
  <si>
    <t>2027</t>
  </si>
  <si>
    <t>2028</t>
  </si>
  <si>
    <t>2029</t>
  </si>
  <si>
    <t>2030</t>
  </si>
  <si>
    <t>2031</t>
  </si>
  <si>
    <t>A. Cumulative active buyers by vertical</t>
  </si>
  <si>
    <t>Cosmetics</t>
  </si>
  <si>
    <t>Fragrances</t>
  </si>
  <si>
    <t>Home décor</t>
  </si>
  <si>
    <t>Textiles</t>
  </si>
  <si>
    <t>Pet food</t>
  </si>
  <si>
    <t>Toys</t>
  </si>
  <si>
    <t>Premium food</t>
  </si>
  <si>
    <t>Total buyers</t>
  </si>
  <si>
    <t>B. GMV by vertical (€M)  =  total GMV × buyer share</t>
  </si>
  <si>
    <t>Total GMV (€M)</t>
  </si>
  <si>
    <t>Total GMV (check)</t>
  </si>
  <si>
    <t>Note: buyer and GMV totals identical to the cash plan — the split is a decomposition, not a revision of totals.</t>
  </si>
  <si>
    <t>SUPPL‑EUROPE — Cohort analysis (buyer retention)</t>
  </si>
  <si>
    <t>Representative retention curve (cohort of 1,000 buyers). Assumptions in blue.</t>
  </si>
  <si>
    <t>Annual retention</t>
  </si>
  <si>
    <t>GMV / buyer / year (€)</t>
  </si>
  <si>
    <t>Mature take rate</t>
  </si>
  <si>
    <t>Cohort size (ref.)</t>
  </si>
  <si>
    <t>Yr 0</t>
  </si>
  <si>
    <t>Yr 1</t>
  </si>
  <si>
    <t>Yr 2</t>
  </si>
  <si>
    <t>Yr 3</t>
  </si>
  <si>
    <t>Yr 4</t>
  </si>
  <si>
    <t>Yr 5</t>
  </si>
  <si>
    <t>Retention &amp; value of a 1,000-buyer cohort</t>
  </si>
  <si>
    <t>% retained</t>
  </si>
  <si>
    <t>Active buyers</t>
  </si>
  <si>
    <t>Cohort revenue / year (€)</t>
  </si>
  <si>
    <t>Cumulative revenue (€)</t>
  </si>
  <si>
    <t>SUMMARY</t>
  </si>
  <si>
    <t>Average lifetime (years)</t>
  </si>
  <si>
    <t>Gross LTV / buyer (€)</t>
  </si>
  <si>
    <t>% of 2031 buyers from earlier cohorts</t>
  </si>
  <si>
    <t>Note: cash-plan buyer totals are net of churn; ~69% of 2031 active buyers come from earlier cohorts = recurring base.</t>
  </si>
  <si>
    <t>SUPPL‑EUROPE — Exit valuation scenarios (2031, indicative)</t>
  </si>
  <si>
    <t>B2B marketplace comparable multiples. Indicative — does not constitute investment advice.</t>
  </si>
  <si>
    <t>2031 GMV (€M)</t>
  </si>
  <si>
    <t>2031 revenue (€M)</t>
  </si>
  <si>
    <t>2031 EBITDA (€M)</t>
  </si>
  <si>
    <t>2031 net cash (€M)</t>
  </si>
  <si>
    <t>Pre-seed residual stake at exit</t>
  </si>
  <si>
    <t>Pre-seed investment (€M)</t>
  </si>
  <si>
    <t>EV/Rev low</t>
  </si>
  <si>
    <t>EV/Rev high</t>
  </si>
  <si>
    <t>EV/GMV low</t>
  </si>
  <si>
    <t>EV/GMV high</t>
  </si>
  <si>
    <t>EV low (€M)</t>
  </si>
  <si>
    <t>EV high (€M)</t>
  </si>
  <si>
    <t>Exit scenarios</t>
  </si>
  <si>
    <t>Strategic acquisition</t>
  </si>
  <si>
    <t>PE Growth buyout</t>
  </si>
  <si>
    <t>Euronext Growth IPO</t>
  </si>
  <si>
    <t>Equity value &amp; investor return (pre-seed)</t>
  </si>
  <si>
    <t>Equity low (€M)</t>
  </si>
  <si>
    <t>Equity high (€M)</t>
  </si>
  <si>
    <t>MOIC low</t>
  </si>
  <si>
    <t>MOIC high</t>
  </si>
  <si>
    <t>EV = average of (revenue multiple × revenue; GMV multiple × GMV). Equity ≈ EV + net cash (asset-light model, debt ~0). Pre-seed MOIC = residual stake × equity / investment.</t>
  </si>
  <si>
    <t>SUPPL‑EUROPE — CAC / LTV model (parametric)</t>
  </si>
  <si>
    <t>Blue = editable assumption · Black = computed. Change an input, everything recalculates.</t>
  </si>
  <si>
    <t>INPUTS — editable</t>
  </si>
  <si>
    <t>New buyers / year</t>
  </si>
  <si>
    <t>New suppliers / year (bill-of-materials universe, pooled)</t>
  </si>
  <si>
    <t>Marketing &amp; acquisition (€)</t>
  </si>
  <si>
    <t>Marketing share → supply</t>
  </si>
  <si>
    <t>Active verticals (avg.)</t>
  </si>
  <si>
    <t>Social media FTE (demand)</t>
  </si>
  <si>
    <t>Buyer FTE (supply)</t>
  </si>
  <si>
    <t>Sales/Growth heads (demand)</t>
  </si>
  <si>
    <t>SCALAR PARAMETERS — editable (column C)</t>
  </si>
  <si>
    <t>GTM tools share → supply</t>
  </si>
  <si>
    <t>GTM tools (€/month/vertical)</t>
  </si>
  <si>
    <t>Social media salary (€/month)</t>
  </si>
  <si>
    <t>Buyer salary (€/month)</t>
  </si>
  <si>
    <t>Sales salary (€/month)</t>
  </si>
  <si>
    <t>Head of Supply salary (€/month)</t>
  </si>
  <si>
    <t>Loaded multiplier (×)</t>
  </si>
  <si>
    <t>Buyer alloc. → supply</t>
  </si>
  <si>
    <t>Sales alloc. → demand</t>
  </si>
  <si>
    <t>Head of Supply alloc. → supply</t>
  </si>
  <si>
    <t>Head of Supply (heads)</t>
  </si>
  <si>
    <t>CALC — BUYERS (demand)</t>
  </si>
  <si>
    <t>Allocated media + content (€)</t>
  </si>
  <si>
    <t>Demand GTM tools (€)</t>
  </si>
  <si>
    <t>Acquisition labor (€)</t>
  </si>
  <si>
    <t>Demand acquisition cost (€)</t>
  </si>
  <si>
    <t>Buyer CAC — loaded (€)</t>
  </si>
  <si>
    <t>Buyer CAC — marginal (€)</t>
  </si>
  <si>
    <t>CALC — SUPPLIERS (supply)</t>
  </si>
  <si>
    <t>Allocated media + federations (€)</t>
  </si>
  <si>
    <t>Supply GTM tools (€)</t>
  </si>
  <si>
    <t>Supply acquisition cost (€)</t>
  </si>
  <si>
    <t>Supplier CAC — loaded (€)</t>
  </si>
  <si>
    <t>Supplier CAC — marginal (€)</t>
  </si>
  <si>
    <t>LTV &amp; RATIOS — buyer</t>
  </si>
  <si>
    <t>Buyer lifetime (years)</t>
  </si>
  <si>
    <t>Contribution margin</t>
  </si>
  <si>
    <t>SUPPL revenue / buyer / year (€)</t>
  </si>
  <si>
    <t>Gross LTV (€)</t>
  </si>
  <si>
    <t>Contribution LTV (€)</t>
  </si>
  <si>
    <t>Avg buyer CAC 2029–31 (€)</t>
  </si>
  <si>
    <t>Buyer payback</t>
  </si>
  <si>
    <t>Note : l'acquisition d'offre est front‑loaded — le CAC fournisseur 2029‑31 reflète surtout la rétention, pas l'acquisition. Le CAC fournisseur pertinent est celui de la phase d'amorçage (2027‑28) ; la cohorte seed (réseau Alexia) ≈ 0 € marginal.</t>
  </si>
  <si>
    <t>En phase gratuite (2027‑28, take 0,75 %), l'acheteur rapporte ~56 €/an : le CAC est un investissement de conquête recouvré dès 2029 (take 5,75 %).</t>
  </si>
  <si>
    <t>Univers fournisseurs = toute la nomenclature d'un produit cosmetique : formulation, parfum, contenant, bouchage/pompes, packaging secondaire, etiquettes, ingredients. ~9 000 faconniers EU (Cosmetics Europe) + composants. Contenant/bouchage/packaging/etiquettes mutualises entre les 7 verticales =&gt; agregat ~6 000 actifs 2031 (cosmetique seule ~700-800).</t>
  </si>
  <si>
    <t>SUPPL‑EUROPE — Supplier &amp; user target breakdown (cumulative active)</t>
  </si>
  <si>
    <t>Suppliers: by component family (cosmetics), then 7-vertical aggregate with pooling. Blue = editable assumption.</t>
  </si>
  <si>
    <t>A. COSMETICS — active suppliers by component family</t>
  </si>
  <si>
    <t>Formulation / contract manufacturing</t>
  </si>
  <si>
    <t>Fragrance</t>
  </si>
  <si>
    <t>Primary containers (bottles, tubes, jars)</t>
  </si>
  <si>
    <t>Closures / pumps / applicators</t>
  </si>
  <si>
    <t>Secondary packaging (boxes, sets)</t>
  </si>
  <si>
    <t>Labels / printing</t>
  </si>
  <si>
    <t>Ingredients / actives</t>
  </si>
  <si>
    <t>Total cosmetics (active)</t>
  </si>
  <si>
    <t>B. 7-VERTICAL AGGREGATE — with pooling of shared families</t>
  </si>
  <si>
    <t>Cosmetics (from block A)</t>
  </si>
  <si>
    <t>Other 6 verticals — vertical-specific cores</t>
  </si>
  <si>
    <t>Pooled families (containers, packaging, labels…)</t>
  </si>
  <si>
    <t>Cumulative active suppliers (aggregate)</t>
  </si>
  <si>
    <t>New suppliers / year</t>
  </si>
  <si>
    <t>C. USERS — active buyers (all verticals)</t>
  </si>
  <si>
    <t>2027 ramp-up (cumulative buyers):  Q1 = 50  ·  Q2 ≈ 300  ·  Q3 ≈ 750  ·  Q4 = 1,500</t>
  </si>
  <si>
    <t>Pooling: containers / closures / packaging / labels serve multiple verticals → the aggregate (~4,200 by 2031) stays well below 7 × the cosmetics total.</t>
  </si>
  <si>
    <t>SUPPL‑EUROPE — Cap table (round by round)</t>
  </si>
  <si>
    <t>Post-money valuations = editable assumptions (to be locked at term sheets). Pre-seed excludes the non-dilutive portion (€150K grants).</t>
  </si>
  <si>
    <t>INPUTS — amounts &amp; valuations (€M)</t>
  </si>
  <si>
    <t>Pre-seed — equity raised (€M)</t>
  </si>
  <si>
    <t>Pre-seed — post-money (€M)</t>
  </si>
  <si>
    <t>Series A — amount (€M)</t>
  </si>
  <si>
    <t>Series A — post-money (€M)</t>
  </si>
  <si>
    <t>Series B — amount (€M)</t>
  </si>
  <si>
    <t>Series B — post-money (€M)</t>
  </si>
  <si>
    <t>ESOP pool (created at Series A)</t>
  </si>
  <si>
    <t>New entrants' %</t>
  </si>
  <si>
    <t>Pre-seed %</t>
  </si>
  <si>
    <t>Series A %</t>
  </si>
  <si>
    <t>Series B %</t>
  </si>
  <si>
    <t>Ownership evolution</t>
  </si>
  <si>
    <t>After pre-seed</t>
  </si>
  <si>
    <t>After Series A</t>
  </si>
  <si>
    <t>After Series B</t>
  </si>
  <si>
    <t>Founders</t>
  </si>
  <si>
    <t>Pre-seed</t>
  </si>
  <si>
    <t>Series A</t>
  </si>
  <si>
    <t>ESOP</t>
  </si>
  <si>
    <t>Series B</t>
  </si>
  <si>
    <t>TOTAL</t>
  </si>
  <si>
    <t>Exit — pre-seed</t>
  </si>
  <si>
    <t>Note: MOIC = residual stake × equity value at exit / pre-seed investment (see Valorisation_sortie tab).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</si>
</sst>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%"/>
    <numFmt numFmtId="166" formatCode="0.0\×"/>
    <numFmt numFmtId="167" formatCode="0.0"/>
    <numFmt numFmtId="168" formatCode="0\×"/>
    <numFmt numFmtId="169" formatCode="0.00\×"/>
    <numFmt numFmtId="170" formatCode="#,##0&quot; €&quot;"/>
    <numFmt numFmtId="171" formatCode="0.0&quot; mois&quot;"/>
  </numFmts>
  <fonts count="15" x14ac:knownFonts="1">
    <font>
      <sz val="11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b/>
      <sz val="13"/>
      <color rgb="FF0070C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1"/>
      <name val="Arial"/>
      <charset val="1"/>
    </font>
    <font>
      <b/>
      <sz val="13"/>
      <color rgb="FF1F3A5F"/>
      <name val="Calibri"/>
      <charset val="1"/>
    </font>
    <font>
      <i/>
      <sz val="9"/>
      <color rgb="FF6B7C8C"/>
      <name val="Calibri"/>
      <charset val="1"/>
    </font>
    <font>
      <sz val="11"/>
      <color theme="1"/>
      <name val="Calibri"/>
      <family val="2"/>
      <charset val="1"/>
    </font>
    <font>
      <b/>
      <sz val="10"/>
      <color rgb="FFFFFFFF"/>
      <name val="Calibri"/>
      <charset val="1"/>
    </font>
    <font>
      <sz val="10"/>
      <color rgb="FF20303F"/>
      <name val="Calibri"/>
      <charset val="1"/>
    </font>
    <font>
      <sz val="10"/>
      <color rgb="FF0000FF"/>
      <name val="Calibri"/>
      <charset val="1"/>
    </font>
    <font>
      <b/>
      <sz val="10"/>
      <color rgb="FF20303F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4F6F8"/>
        <bgColor rgb="FFFFFFFF"/>
      </patternFill>
    </fill>
    <fill>
      <patternFill patternType="solid">
        <fgColor rgb="FFFFFFFF"/>
        <bgColor rgb="FFF4F6F8"/>
      </patternFill>
    </fill>
    <fill>
      <patternFill patternType="solid">
        <fgColor rgb="FF1F3A5F"/>
        <bgColor rgb="FF20303F"/>
      </patternFill>
    </fill>
    <fill>
      <patternFill patternType="solid">
        <fgColor rgb="FF1C7293"/>
        <bgColor rgb="FF008080"/>
      </patternFill>
    </fill>
    <fill>
      <patternFill patternType="solid">
        <fgColor rgb="FFE3F4EF"/>
        <bgColor rgb="FFF4F6F8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3" xfId="0" applyNumberFormat="1" applyFont="1" applyBorder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/>
    <xf numFmtId="3" fontId="1" fillId="0" borderId="3" xfId="0" applyNumberFormat="1" applyFont="1" applyBorder="1"/>
    <xf numFmtId="3" fontId="2" fillId="0" borderId="0" xfId="0" applyNumberFormat="1" applyFont="1"/>
    <xf numFmtId="3" fontId="3" fillId="0" borderId="3" xfId="0" applyNumberFormat="1" applyFont="1" applyBorder="1"/>
    <xf numFmtId="3" fontId="4" fillId="0" borderId="0" xfId="0" applyNumberFormat="1" applyFont="1"/>
    <xf numFmtId="3" fontId="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0" xfId="0" applyNumberFormat="1" applyFont="1" applyFill="1" applyAlignment="1">
      <alignment horizontal="center" vertical="center" wrapText="1"/>
    </xf>
    <xf numFmtId="3" fontId="0" fillId="0" borderId="4" xfId="0" applyNumberFormat="1" applyBorder="1"/>
    <xf numFmtId="49" fontId="4" fillId="0" borderId="0" xfId="0" applyNumberFormat="1" applyFont="1"/>
    <xf numFmtId="49" fontId="0" fillId="0" borderId="0" xfId="0" applyNumberForma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11" fillId="4" borderId="0" xfId="0" applyFont="1" applyFill="1" applyAlignment="1">
      <alignment horizontal="center"/>
    </xf>
    <xf numFmtId="0" fontId="11" fillId="5" borderId="0" xfId="0" applyFont="1" applyFill="1"/>
    <xf numFmtId="0" fontId="10" fillId="5" borderId="0" xfId="0" applyFont="1" applyFill="1"/>
    <xf numFmtId="0" fontId="12" fillId="0" borderId="0" xfId="0" applyFont="1"/>
    <xf numFmtId="3" fontId="13" fillId="0" borderId="0" xfId="0" applyNumberFormat="1" applyFont="1"/>
    <xf numFmtId="164" fontId="13" fillId="0" borderId="0" xfId="0" applyNumberFormat="1" applyFont="1"/>
    <xf numFmtId="165" fontId="12" fillId="0" borderId="0" xfId="0" applyNumberFormat="1" applyFont="1"/>
    <xf numFmtId="1" fontId="14" fillId="6" borderId="0" xfId="0" applyNumberFormat="1" applyFont="1" applyFill="1"/>
    <xf numFmtId="166" fontId="12" fillId="0" borderId="0" xfId="0" applyNumberFormat="1" applyFont="1"/>
    <xf numFmtId="165" fontId="14" fillId="6" borderId="0" xfId="0" applyNumberFormat="1" applyFont="1" applyFill="1"/>
    <xf numFmtId="166" fontId="14" fillId="6" borderId="0" xfId="0" applyNumberFormat="1" applyFont="1" applyFill="1"/>
    <xf numFmtId="167" fontId="14" fillId="6" borderId="0" xfId="0" applyNumberFormat="1" applyFont="1" applyFill="1"/>
    <xf numFmtId="168" fontId="14" fillId="6" borderId="0" xfId="0" applyNumberFormat="1" applyFont="1" applyFill="1"/>
    <xf numFmtId="3" fontId="14" fillId="6" borderId="0" xfId="0" applyNumberFormat="1" applyFont="1" applyFill="1"/>
    <xf numFmtId="0" fontId="14" fillId="0" borderId="0" xfId="0" applyFont="1"/>
    <xf numFmtId="164" fontId="12" fillId="0" borderId="0" xfId="0" applyNumberFormat="1" applyFont="1"/>
    <xf numFmtId="164" fontId="14" fillId="6" borderId="0" xfId="0" applyNumberFormat="1" applyFont="1" applyFill="1"/>
    <xf numFmtId="9" fontId="13" fillId="0" borderId="0" xfId="0" applyNumberFormat="1" applyFont="1"/>
    <xf numFmtId="10" fontId="13" fillId="0" borderId="0" xfId="0" applyNumberFormat="1" applyFont="1"/>
    <xf numFmtId="3" fontId="14" fillId="0" borderId="0" xfId="0" applyNumberFormat="1" applyFont="1"/>
    <xf numFmtId="3" fontId="12" fillId="0" borderId="0" xfId="0" applyNumberFormat="1" applyFont="1"/>
    <xf numFmtId="4" fontId="13" fillId="0" borderId="0" xfId="0" applyNumberFormat="1" applyFont="1"/>
    <xf numFmtId="165" fontId="13" fillId="0" borderId="0" xfId="0" applyNumberFormat="1" applyFont="1"/>
    <xf numFmtId="169" fontId="13" fillId="0" borderId="0" xfId="0" applyNumberFormat="1" applyFont="1"/>
    <xf numFmtId="170" fontId="13" fillId="0" borderId="0" xfId="0" applyNumberFormat="1" applyFont="1"/>
    <xf numFmtId="167" fontId="13" fillId="0" borderId="0" xfId="0" applyNumberFormat="1" applyFont="1"/>
    <xf numFmtId="2" fontId="13" fillId="0" borderId="0" xfId="0" applyNumberFormat="1" applyFont="1"/>
    <xf numFmtId="170" fontId="12" fillId="0" borderId="0" xfId="0" applyNumberFormat="1" applyFont="1"/>
    <xf numFmtId="170" fontId="14" fillId="0" borderId="0" xfId="0" applyNumberFormat="1" applyFont="1"/>
    <xf numFmtId="170" fontId="14" fillId="6" borderId="0" xfId="0" applyNumberFormat="1" applyFont="1" applyFill="1"/>
    <xf numFmtId="171" fontId="14" fillId="6" borderId="0" xfId="0" applyNumberFormat="1" applyFont="1" applyFill="1"/>
    <xf numFmtId="0" fontId="0" fillId="5" borderId="0" xfId="0" applyFill="1"/>
    <xf numFmtId="10" fontId="12" fillId="0" borderId="0" xfId="0" applyNumberFormat="1" applyFont="1"/>
    <xf numFmtId="0" fontId="0" fillId="4" borderId="0" xfId="0" applyFill="1"/>
    <xf numFmtId="165" fontId="14" fillId="0" borderId="0" xfId="0" applyNumberFormat="1" applyFont="1"/>
    <xf numFmtId="10" fontId="14" fillId="6" borderId="0" xfId="0" applyNumberFormat="1" applyFont="1" applyFill="1"/>
    <xf numFmtId="4" fontId="14" fillId="6" borderId="0" xfId="0" applyNumberFormat="1" applyFont="1" applyFill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C7293"/>
      <rgbColor rgb="FFC0C0C0"/>
      <rgbColor rgb="FF6B7C8C"/>
      <rgbColor rgb="FF9999FF"/>
      <rgbColor rgb="FF993366"/>
      <rgbColor rgb="FFF4F6F8"/>
      <rgbColor rgb="FFE3F4E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2030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13"/>
  <sheetViews>
    <sheetView topLeftCell="BE1" zoomScaleNormal="100" workbookViewId="0">
      <selection activeCell="A97" sqref="A97"/>
    </sheetView>
  </sheetViews>
  <sheetFormatPr baseColWidth="10" defaultColWidth="10.5546875" defaultRowHeight="14.4" x14ac:dyDescent="0.3"/>
  <cols>
    <col min="1" max="1" width="31.6640625" style="2" customWidth="1"/>
    <col min="2" max="5" width="10.5546875" style="2"/>
    <col min="6" max="6" width="12.109375" style="2" customWidth="1"/>
    <col min="7" max="9" width="10.5546875" style="2"/>
    <col min="10" max="12" width="14.88671875" style="2" customWidth="1"/>
    <col min="13" max="18" width="10.5546875" style="2"/>
    <col min="19" max="19" width="10.5546875" style="3"/>
    <col min="20" max="31" width="10.5546875" style="2"/>
    <col min="32" max="32" width="10.5546875" style="3"/>
    <col min="33" max="16384" width="10.5546875" style="2"/>
  </cols>
  <sheetData>
    <row r="1" spans="1:71" s="4" customFormat="1" ht="14.25" customHeight="1" x14ac:dyDescent="0.3">
      <c r="B1" s="66">
        <v>2026</v>
      </c>
      <c r="C1" s="66"/>
      <c r="D1" s="66"/>
      <c r="E1" s="66"/>
      <c r="F1" s="66"/>
      <c r="G1" s="64">
        <v>2027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>
        <v>2028</v>
      </c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>
        <v>2029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>
        <v>2030</v>
      </c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>
        <v>2031</v>
      </c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</row>
    <row r="2" spans="1:71" s="5" customFormat="1" ht="14.25" customHeight="1" x14ac:dyDescent="0.3">
      <c r="B2" s="6">
        <v>9</v>
      </c>
      <c r="C2" s="6">
        <v>10</v>
      </c>
      <c r="D2" s="6">
        <v>11</v>
      </c>
      <c r="E2" s="6">
        <v>12</v>
      </c>
      <c r="F2" s="6" t="s">
        <v>0</v>
      </c>
      <c r="G2" s="6">
        <v>1</v>
      </c>
      <c r="H2" s="6">
        <v>2</v>
      </c>
      <c r="I2" s="6">
        <v>3</v>
      </c>
      <c r="J2" s="6">
        <v>4</v>
      </c>
      <c r="K2" s="6">
        <v>5</v>
      </c>
      <c r="L2" s="6">
        <v>6</v>
      </c>
      <c r="M2" s="6">
        <v>7</v>
      </c>
      <c r="N2" s="6">
        <v>8</v>
      </c>
      <c r="O2" s="6">
        <v>9</v>
      </c>
      <c r="P2" s="6">
        <v>10</v>
      </c>
      <c r="Q2" s="6">
        <v>11</v>
      </c>
      <c r="R2" s="6">
        <v>12</v>
      </c>
      <c r="S2" s="6" t="s">
        <v>0</v>
      </c>
      <c r="T2" s="6">
        <v>1</v>
      </c>
      <c r="U2" s="6">
        <v>2</v>
      </c>
      <c r="V2" s="6">
        <v>3</v>
      </c>
      <c r="W2" s="6">
        <v>4</v>
      </c>
      <c r="X2" s="6">
        <v>5</v>
      </c>
      <c r="Y2" s="6">
        <v>6</v>
      </c>
      <c r="Z2" s="6">
        <v>7</v>
      </c>
      <c r="AA2" s="6">
        <v>8</v>
      </c>
      <c r="AB2" s="6">
        <v>9</v>
      </c>
      <c r="AC2" s="6">
        <v>10</v>
      </c>
      <c r="AD2" s="6">
        <v>11</v>
      </c>
      <c r="AE2" s="6">
        <v>12</v>
      </c>
      <c r="AF2" s="6" t="s">
        <v>0</v>
      </c>
      <c r="AG2" s="6">
        <v>1</v>
      </c>
      <c r="AH2" s="6">
        <v>2</v>
      </c>
      <c r="AI2" s="6">
        <v>3</v>
      </c>
      <c r="AJ2" s="6">
        <v>4</v>
      </c>
      <c r="AK2" s="6">
        <v>5</v>
      </c>
      <c r="AL2" s="6">
        <v>6</v>
      </c>
      <c r="AM2" s="6">
        <v>7</v>
      </c>
      <c r="AN2" s="6">
        <v>8</v>
      </c>
      <c r="AO2" s="6">
        <v>9</v>
      </c>
      <c r="AP2" s="6">
        <v>10</v>
      </c>
      <c r="AQ2" s="6">
        <v>11</v>
      </c>
      <c r="AR2" s="6">
        <v>12</v>
      </c>
      <c r="AS2" s="6" t="s">
        <v>0</v>
      </c>
      <c r="AT2" s="6">
        <v>1</v>
      </c>
      <c r="AU2" s="6">
        <v>2</v>
      </c>
      <c r="AV2" s="6">
        <v>3</v>
      </c>
      <c r="AW2" s="6">
        <v>4</v>
      </c>
      <c r="AX2" s="6">
        <v>5</v>
      </c>
      <c r="AY2" s="6">
        <v>6</v>
      </c>
      <c r="AZ2" s="6">
        <v>7</v>
      </c>
      <c r="BA2" s="6">
        <v>8</v>
      </c>
      <c r="BB2" s="6">
        <v>9</v>
      </c>
      <c r="BC2" s="6">
        <v>10</v>
      </c>
      <c r="BD2" s="6">
        <v>11</v>
      </c>
      <c r="BE2" s="6">
        <v>12</v>
      </c>
      <c r="BF2" s="6" t="s">
        <v>0</v>
      </c>
      <c r="BG2" s="6">
        <v>1</v>
      </c>
      <c r="BH2" s="6">
        <v>2</v>
      </c>
      <c r="BI2" s="6">
        <v>3</v>
      </c>
      <c r="BJ2" s="6">
        <v>4</v>
      </c>
      <c r="BK2" s="6">
        <v>5</v>
      </c>
      <c r="BL2" s="6">
        <v>6</v>
      </c>
      <c r="BM2" s="6">
        <v>7</v>
      </c>
      <c r="BN2" s="6">
        <v>8</v>
      </c>
      <c r="BO2" s="6">
        <v>9</v>
      </c>
      <c r="BP2" s="6">
        <v>10</v>
      </c>
      <c r="BQ2" s="6">
        <v>11</v>
      </c>
      <c r="BR2" s="6">
        <v>12</v>
      </c>
      <c r="BS2" s="6" t="s">
        <v>0</v>
      </c>
    </row>
    <row r="3" spans="1:71" ht="14.25" customHeight="1" x14ac:dyDescent="0.3">
      <c r="A3" s="7" t="s">
        <v>1</v>
      </c>
      <c r="B3" s="7"/>
      <c r="C3" s="7"/>
      <c r="D3" s="7"/>
      <c r="E3" s="7"/>
      <c r="F3" s="7"/>
      <c r="G3" s="7">
        <v>1</v>
      </c>
      <c r="H3" s="6"/>
      <c r="I3" s="6"/>
      <c r="J3" s="7">
        <v>1</v>
      </c>
      <c r="K3" s="7"/>
      <c r="L3" s="7"/>
      <c r="M3" s="7">
        <v>1</v>
      </c>
      <c r="N3" s="7"/>
      <c r="O3" s="7"/>
      <c r="P3" s="7">
        <v>1</v>
      </c>
      <c r="Q3" s="7"/>
      <c r="R3" s="7"/>
      <c r="S3" s="6"/>
      <c r="T3" s="7">
        <v>1</v>
      </c>
      <c r="U3" s="7"/>
      <c r="V3" s="7"/>
      <c r="W3" s="7">
        <v>1</v>
      </c>
      <c r="X3" s="7"/>
      <c r="Y3" s="7"/>
      <c r="Z3" s="7">
        <v>1</v>
      </c>
      <c r="AA3" s="7"/>
      <c r="AB3" s="7"/>
      <c r="AC3" s="7"/>
      <c r="AD3" s="7"/>
      <c r="AE3" s="7"/>
      <c r="AF3" s="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6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6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6"/>
    </row>
    <row r="4" spans="1:71" ht="14.25" customHeight="1" x14ac:dyDescent="0.3">
      <c r="A4" s="7" t="s">
        <v>2</v>
      </c>
      <c r="B4" s="7">
        <f>B3</f>
        <v>0</v>
      </c>
      <c r="C4" s="7">
        <f t="shared" ref="C4:R4" si="0">C3+B4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1</v>
      </c>
      <c r="H4" s="7">
        <f t="shared" si="0"/>
        <v>1</v>
      </c>
      <c r="I4" s="7">
        <f t="shared" si="0"/>
        <v>1</v>
      </c>
      <c r="J4" s="7">
        <f t="shared" si="0"/>
        <v>2</v>
      </c>
      <c r="K4" s="7">
        <f t="shared" si="0"/>
        <v>2</v>
      </c>
      <c r="L4" s="7">
        <f t="shared" si="0"/>
        <v>2</v>
      </c>
      <c r="M4" s="7">
        <f t="shared" si="0"/>
        <v>3</v>
      </c>
      <c r="N4" s="7">
        <f t="shared" si="0"/>
        <v>3</v>
      </c>
      <c r="O4" s="7">
        <f t="shared" si="0"/>
        <v>3</v>
      </c>
      <c r="P4" s="7">
        <f t="shared" si="0"/>
        <v>4</v>
      </c>
      <c r="Q4" s="7">
        <f t="shared" si="0"/>
        <v>4</v>
      </c>
      <c r="R4" s="7">
        <f t="shared" si="0"/>
        <v>4</v>
      </c>
      <c r="S4" s="7"/>
      <c r="T4" s="7">
        <f>T3+R4</f>
        <v>5</v>
      </c>
      <c r="U4" s="7">
        <f t="shared" ref="U4:AZ4" si="1">U3+T4</f>
        <v>5</v>
      </c>
      <c r="V4" s="7">
        <f t="shared" si="1"/>
        <v>5</v>
      </c>
      <c r="W4" s="7">
        <f t="shared" si="1"/>
        <v>6</v>
      </c>
      <c r="X4" s="7">
        <f t="shared" si="1"/>
        <v>6</v>
      </c>
      <c r="Y4" s="7">
        <f t="shared" si="1"/>
        <v>6</v>
      </c>
      <c r="Z4" s="7">
        <f t="shared" si="1"/>
        <v>7</v>
      </c>
      <c r="AA4" s="7">
        <f t="shared" si="1"/>
        <v>7</v>
      </c>
      <c r="AB4" s="7">
        <f t="shared" si="1"/>
        <v>7</v>
      </c>
      <c r="AC4" s="7">
        <f t="shared" si="1"/>
        <v>7</v>
      </c>
      <c r="AD4" s="7">
        <f t="shared" si="1"/>
        <v>7</v>
      </c>
      <c r="AE4" s="7">
        <f t="shared" si="1"/>
        <v>7</v>
      </c>
      <c r="AF4" s="7">
        <f t="shared" si="1"/>
        <v>7</v>
      </c>
      <c r="AG4" s="7">
        <f t="shared" si="1"/>
        <v>7</v>
      </c>
      <c r="AH4" s="7">
        <f t="shared" si="1"/>
        <v>7</v>
      </c>
      <c r="AI4" s="7">
        <f t="shared" si="1"/>
        <v>7</v>
      </c>
      <c r="AJ4" s="7">
        <f t="shared" si="1"/>
        <v>7</v>
      </c>
      <c r="AK4" s="7">
        <f t="shared" si="1"/>
        <v>7</v>
      </c>
      <c r="AL4" s="7">
        <f t="shared" si="1"/>
        <v>7</v>
      </c>
      <c r="AM4" s="7">
        <f t="shared" si="1"/>
        <v>7</v>
      </c>
      <c r="AN4" s="7">
        <f t="shared" si="1"/>
        <v>7</v>
      </c>
      <c r="AO4" s="7">
        <f t="shared" si="1"/>
        <v>7</v>
      </c>
      <c r="AP4" s="7">
        <f t="shared" si="1"/>
        <v>7</v>
      </c>
      <c r="AQ4" s="7">
        <f t="shared" si="1"/>
        <v>7</v>
      </c>
      <c r="AR4" s="7">
        <f t="shared" si="1"/>
        <v>7</v>
      </c>
      <c r="AS4" s="7">
        <f t="shared" si="1"/>
        <v>7</v>
      </c>
      <c r="AT4" s="7">
        <f t="shared" si="1"/>
        <v>7</v>
      </c>
      <c r="AU4" s="7">
        <f t="shared" si="1"/>
        <v>7</v>
      </c>
      <c r="AV4" s="7">
        <f t="shared" si="1"/>
        <v>7</v>
      </c>
      <c r="AW4" s="7">
        <f t="shared" si="1"/>
        <v>7</v>
      </c>
      <c r="AX4" s="7">
        <f t="shared" si="1"/>
        <v>7</v>
      </c>
      <c r="AY4" s="7">
        <f t="shared" si="1"/>
        <v>7</v>
      </c>
      <c r="AZ4" s="7">
        <f t="shared" si="1"/>
        <v>7</v>
      </c>
      <c r="BA4" s="7">
        <f t="shared" ref="BA4:BS4" si="2">BA3+AZ4</f>
        <v>7</v>
      </c>
      <c r="BB4" s="7">
        <f t="shared" si="2"/>
        <v>7</v>
      </c>
      <c r="BC4" s="7">
        <f t="shared" si="2"/>
        <v>7</v>
      </c>
      <c r="BD4" s="7">
        <f t="shared" si="2"/>
        <v>7</v>
      </c>
      <c r="BE4" s="7">
        <f t="shared" si="2"/>
        <v>7</v>
      </c>
      <c r="BF4" s="7">
        <f t="shared" si="2"/>
        <v>7</v>
      </c>
      <c r="BG4" s="7">
        <f t="shared" si="2"/>
        <v>7</v>
      </c>
      <c r="BH4" s="7">
        <f t="shared" si="2"/>
        <v>7</v>
      </c>
      <c r="BI4" s="7">
        <f t="shared" si="2"/>
        <v>7</v>
      </c>
      <c r="BJ4" s="7">
        <f t="shared" si="2"/>
        <v>7</v>
      </c>
      <c r="BK4" s="7">
        <f t="shared" si="2"/>
        <v>7</v>
      </c>
      <c r="BL4" s="7">
        <f t="shared" si="2"/>
        <v>7</v>
      </c>
      <c r="BM4" s="7">
        <f t="shared" si="2"/>
        <v>7</v>
      </c>
      <c r="BN4" s="7">
        <f t="shared" si="2"/>
        <v>7</v>
      </c>
      <c r="BO4" s="7">
        <f t="shared" si="2"/>
        <v>7</v>
      </c>
      <c r="BP4" s="7">
        <f t="shared" si="2"/>
        <v>7</v>
      </c>
      <c r="BQ4" s="7">
        <f t="shared" si="2"/>
        <v>7</v>
      </c>
      <c r="BR4" s="7">
        <f t="shared" si="2"/>
        <v>7</v>
      </c>
      <c r="BS4" s="7">
        <f t="shared" si="2"/>
        <v>7</v>
      </c>
    </row>
    <row r="5" spans="1:71" ht="14.25" customHeight="1" x14ac:dyDescent="0.3">
      <c r="A5" s="7" t="s">
        <v>3</v>
      </c>
      <c r="B5" s="7"/>
      <c r="C5" s="7"/>
      <c r="D5" s="7"/>
      <c r="E5" s="7"/>
      <c r="F5" s="7"/>
      <c r="G5" s="7">
        <f t="shared" ref="G5:R5" si="3">50*G4</f>
        <v>50</v>
      </c>
      <c r="H5" s="7">
        <f t="shared" si="3"/>
        <v>50</v>
      </c>
      <c r="I5" s="7">
        <f t="shared" si="3"/>
        <v>50</v>
      </c>
      <c r="J5" s="7">
        <f t="shared" si="3"/>
        <v>100</v>
      </c>
      <c r="K5" s="7">
        <f t="shared" si="3"/>
        <v>100</v>
      </c>
      <c r="L5" s="7">
        <f t="shared" si="3"/>
        <v>100</v>
      </c>
      <c r="M5" s="7">
        <f t="shared" si="3"/>
        <v>150</v>
      </c>
      <c r="N5" s="7">
        <f t="shared" si="3"/>
        <v>150</v>
      </c>
      <c r="O5" s="7">
        <f t="shared" si="3"/>
        <v>150</v>
      </c>
      <c r="P5" s="7">
        <f t="shared" si="3"/>
        <v>200</v>
      </c>
      <c r="Q5" s="7">
        <f t="shared" si="3"/>
        <v>200</v>
      </c>
      <c r="R5" s="7">
        <f t="shared" si="3"/>
        <v>200</v>
      </c>
      <c r="S5" s="8">
        <f>SUM(G5:R5)</f>
        <v>1500</v>
      </c>
      <c r="T5" s="7">
        <f t="shared" ref="T5:AE5" si="4">60*T4</f>
        <v>300</v>
      </c>
      <c r="U5" s="7">
        <f t="shared" si="4"/>
        <v>300</v>
      </c>
      <c r="V5" s="7">
        <f t="shared" si="4"/>
        <v>300</v>
      </c>
      <c r="W5" s="7">
        <f t="shared" si="4"/>
        <v>360</v>
      </c>
      <c r="X5" s="7">
        <f t="shared" si="4"/>
        <v>360</v>
      </c>
      <c r="Y5" s="7">
        <f t="shared" si="4"/>
        <v>360</v>
      </c>
      <c r="Z5" s="7">
        <f t="shared" si="4"/>
        <v>420</v>
      </c>
      <c r="AA5" s="7">
        <f t="shared" si="4"/>
        <v>420</v>
      </c>
      <c r="AB5" s="7">
        <f t="shared" si="4"/>
        <v>420</v>
      </c>
      <c r="AC5" s="7">
        <f t="shared" si="4"/>
        <v>420</v>
      </c>
      <c r="AD5" s="7">
        <f t="shared" si="4"/>
        <v>420</v>
      </c>
      <c r="AE5" s="7">
        <f t="shared" si="4"/>
        <v>420</v>
      </c>
      <c r="AF5" s="8">
        <f>SUM(T5:AE5)</f>
        <v>4500</v>
      </c>
      <c r="AG5" s="7">
        <f t="shared" ref="AG5:AR5" si="5">70*AG4</f>
        <v>490</v>
      </c>
      <c r="AH5" s="7">
        <f t="shared" si="5"/>
        <v>490</v>
      </c>
      <c r="AI5" s="7">
        <f t="shared" si="5"/>
        <v>490</v>
      </c>
      <c r="AJ5" s="7">
        <f t="shared" si="5"/>
        <v>490</v>
      </c>
      <c r="AK5" s="7">
        <f t="shared" si="5"/>
        <v>490</v>
      </c>
      <c r="AL5" s="7">
        <f t="shared" si="5"/>
        <v>490</v>
      </c>
      <c r="AM5" s="7">
        <f t="shared" si="5"/>
        <v>490</v>
      </c>
      <c r="AN5" s="7">
        <f t="shared" si="5"/>
        <v>490</v>
      </c>
      <c r="AO5" s="7">
        <f t="shared" si="5"/>
        <v>490</v>
      </c>
      <c r="AP5" s="7">
        <f t="shared" si="5"/>
        <v>490</v>
      </c>
      <c r="AQ5" s="7">
        <f t="shared" si="5"/>
        <v>490</v>
      </c>
      <c r="AR5" s="7">
        <f t="shared" si="5"/>
        <v>490</v>
      </c>
      <c r="AS5" s="8">
        <f>SUM(AG5:AR5)</f>
        <v>5880</v>
      </c>
      <c r="AT5" s="7">
        <f t="shared" ref="AT5:BE5" si="6">80*AT4</f>
        <v>560</v>
      </c>
      <c r="AU5" s="7">
        <f t="shared" si="6"/>
        <v>560</v>
      </c>
      <c r="AV5" s="7">
        <f t="shared" si="6"/>
        <v>560</v>
      </c>
      <c r="AW5" s="7">
        <f t="shared" si="6"/>
        <v>560</v>
      </c>
      <c r="AX5" s="7">
        <f t="shared" si="6"/>
        <v>560</v>
      </c>
      <c r="AY5" s="7">
        <f t="shared" si="6"/>
        <v>560</v>
      </c>
      <c r="AZ5" s="7">
        <f t="shared" si="6"/>
        <v>560</v>
      </c>
      <c r="BA5" s="7">
        <f t="shared" si="6"/>
        <v>560</v>
      </c>
      <c r="BB5" s="7">
        <f t="shared" si="6"/>
        <v>560</v>
      </c>
      <c r="BC5" s="7">
        <f t="shared" si="6"/>
        <v>560</v>
      </c>
      <c r="BD5" s="7">
        <f t="shared" si="6"/>
        <v>560</v>
      </c>
      <c r="BE5" s="7">
        <f t="shared" si="6"/>
        <v>560</v>
      </c>
      <c r="BF5" s="8">
        <f>SUM(AT5:BE5)</f>
        <v>6720</v>
      </c>
      <c r="BG5" s="7">
        <f t="shared" ref="BG5:BR5" si="7">100*BG4</f>
        <v>700</v>
      </c>
      <c r="BH5" s="7">
        <f t="shared" si="7"/>
        <v>700</v>
      </c>
      <c r="BI5" s="7">
        <f t="shared" si="7"/>
        <v>700</v>
      </c>
      <c r="BJ5" s="7">
        <f t="shared" si="7"/>
        <v>700</v>
      </c>
      <c r="BK5" s="7">
        <f t="shared" si="7"/>
        <v>700</v>
      </c>
      <c r="BL5" s="7">
        <f t="shared" si="7"/>
        <v>700</v>
      </c>
      <c r="BM5" s="7">
        <f t="shared" si="7"/>
        <v>700</v>
      </c>
      <c r="BN5" s="7">
        <f t="shared" si="7"/>
        <v>700</v>
      </c>
      <c r="BO5" s="7">
        <f t="shared" si="7"/>
        <v>700</v>
      </c>
      <c r="BP5" s="7">
        <f t="shared" si="7"/>
        <v>700</v>
      </c>
      <c r="BQ5" s="7">
        <f t="shared" si="7"/>
        <v>700</v>
      </c>
      <c r="BR5" s="7">
        <f t="shared" si="7"/>
        <v>700</v>
      </c>
      <c r="BS5" s="8">
        <f>SUM(BG5:BR5)</f>
        <v>8400</v>
      </c>
    </row>
    <row r="6" spans="1:71" ht="14.25" customHeight="1" x14ac:dyDescent="0.3">
      <c r="A6" s="7" t="s">
        <v>4</v>
      </c>
      <c r="B6" s="7"/>
      <c r="C6" s="7"/>
      <c r="D6" s="7"/>
      <c r="E6" s="7"/>
      <c r="F6" s="7"/>
      <c r="G6" s="7">
        <f>G5</f>
        <v>50</v>
      </c>
      <c r="H6" s="7">
        <f t="shared" ref="H6:R6" si="8">H5+G6</f>
        <v>100</v>
      </c>
      <c r="I6" s="7">
        <f t="shared" si="8"/>
        <v>150</v>
      </c>
      <c r="J6" s="7">
        <f t="shared" si="8"/>
        <v>250</v>
      </c>
      <c r="K6" s="7">
        <f t="shared" si="8"/>
        <v>350</v>
      </c>
      <c r="L6" s="7">
        <f t="shared" si="8"/>
        <v>450</v>
      </c>
      <c r="M6" s="7">
        <f t="shared" si="8"/>
        <v>600</v>
      </c>
      <c r="N6" s="7">
        <f t="shared" si="8"/>
        <v>750</v>
      </c>
      <c r="O6" s="7">
        <f t="shared" si="8"/>
        <v>900</v>
      </c>
      <c r="P6" s="7">
        <f t="shared" si="8"/>
        <v>1100</v>
      </c>
      <c r="Q6" s="7">
        <f t="shared" si="8"/>
        <v>1300</v>
      </c>
      <c r="R6" s="7">
        <f t="shared" si="8"/>
        <v>1500</v>
      </c>
      <c r="S6" s="8">
        <f>SUM(G6:R6)</f>
        <v>7500</v>
      </c>
      <c r="T6" s="7">
        <f>T5+R6</f>
        <v>1800</v>
      </c>
      <c r="U6" s="7">
        <f t="shared" ref="U6:AE6" si="9">U5+T6</f>
        <v>2100</v>
      </c>
      <c r="V6" s="7">
        <f t="shared" si="9"/>
        <v>2400</v>
      </c>
      <c r="W6" s="7">
        <f t="shared" si="9"/>
        <v>2760</v>
      </c>
      <c r="X6" s="7">
        <f t="shared" si="9"/>
        <v>3120</v>
      </c>
      <c r="Y6" s="7">
        <f t="shared" si="9"/>
        <v>3480</v>
      </c>
      <c r="Z6" s="7">
        <f t="shared" si="9"/>
        <v>3900</v>
      </c>
      <c r="AA6" s="7">
        <f t="shared" si="9"/>
        <v>4320</v>
      </c>
      <c r="AB6" s="7">
        <f t="shared" si="9"/>
        <v>4740</v>
      </c>
      <c r="AC6" s="7">
        <f t="shared" si="9"/>
        <v>5160</v>
      </c>
      <c r="AD6" s="7">
        <f t="shared" si="9"/>
        <v>5580</v>
      </c>
      <c r="AE6" s="7">
        <f t="shared" si="9"/>
        <v>6000</v>
      </c>
      <c r="AF6" s="8">
        <f>SUM(T6:AE6)</f>
        <v>45360</v>
      </c>
      <c r="AG6" s="7">
        <f>AG5+AE6</f>
        <v>6490</v>
      </c>
      <c r="AH6" s="7">
        <f t="shared" ref="AH6:AR6" si="10">AH5+AG6</f>
        <v>6980</v>
      </c>
      <c r="AI6" s="7">
        <f t="shared" si="10"/>
        <v>7470</v>
      </c>
      <c r="AJ6" s="7">
        <f t="shared" si="10"/>
        <v>7960</v>
      </c>
      <c r="AK6" s="7">
        <f t="shared" si="10"/>
        <v>8450</v>
      </c>
      <c r="AL6" s="7">
        <f t="shared" si="10"/>
        <v>8940</v>
      </c>
      <c r="AM6" s="7">
        <f t="shared" si="10"/>
        <v>9430</v>
      </c>
      <c r="AN6" s="7">
        <f t="shared" si="10"/>
        <v>9920</v>
      </c>
      <c r="AO6" s="7">
        <f t="shared" si="10"/>
        <v>10410</v>
      </c>
      <c r="AP6" s="7">
        <f t="shared" si="10"/>
        <v>10900</v>
      </c>
      <c r="AQ6" s="7">
        <f t="shared" si="10"/>
        <v>11390</v>
      </c>
      <c r="AR6" s="7">
        <f t="shared" si="10"/>
        <v>11880</v>
      </c>
      <c r="AS6" s="8">
        <f>SUM(AG6:AR6)</f>
        <v>110220</v>
      </c>
      <c r="AT6" s="7">
        <f>AT5+AR6</f>
        <v>12440</v>
      </c>
      <c r="AU6" s="7">
        <f t="shared" ref="AU6:BE6" si="11">AU5+AT6</f>
        <v>13000</v>
      </c>
      <c r="AV6" s="7">
        <f t="shared" si="11"/>
        <v>13560</v>
      </c>
      <c r="AW6" s="7">
        <f t="shared" si="11"/>
        <v>14120</v>
      </c>
      <c r="AX6" s="7">
        <f t="shared" si="11"/>
        <v>14680</v>
      </c>
      <c r="AY6" s="7">
        <f t="shared" si="11"/>
        <v>15240</v>
      </c>
      <c r="AZ6" s="7">
        <f t="shared" si="11"/>
        <v>15800</v>
      </c>
      <c r="BA6" s="7">
        <f t="shared" si="11"/>
        <v>16360</v>
      </c>
      <c r="BB6" s="7">
        <f t="shared" si="11"/>
        <v>16920</v>
      </c>
      <c r="BC6" s="7">
        <f t="shared" si="11"/>
        <v>17480</v>
      </c>
      <c r="BD6" s="7">
        <f t="shared" si="11"/>
        <v>18040</v>
      </c>
      <c r="BE6" s="7">
        <f t="shared" si="11"/>
        <v>18600</v>
      </c>
      <c r="BF6" s="8">
        <f>SUM(AT6:BE6)</f>
        <v>186240</v>
      </c>
      <c r="BG6" s="7">
        <f>BG5+BE6</f>
        <v>19300</v>
      </c>
      <c r="BH6" s="7">
        <f t="shared" ref="BH6:BR6" si="12">BH5+BG6</f>
        <v>20000</v>
      </c>
      <c r="BI6" s="7">
        <f t="shared" si="12"/>
        <v>20700</v>
      </c>
      <c r="BJ6" s="7">
        <f t="shared" si="12"/>
        <v>21400</v>
      </c>
      <c r="BK6" s="7">
        <f t="shared" si="12"/>
        <v>22100</v>
      </c>
      <c r="BL6" s="7">
        <f t="shared" si="12"/>
        <v>22800</v>
      </c>
      <c r="BM6" s="7">
        <f t="shared" si="12"/>
        <v>23500</v>
      </c>
      <c r="BN6" s="7">
        <f t="shared" si="12"/>
        <v>24200</v>
      </c>
      <c r="BO6" s="7">
        <f t="shared" si="12"/>
        <v>24900</v>
      </c>
      <c r="BP6" s="7">
        <f t="shared" si="12"/>
        <v>25600</v>
      </c>
      <c r="BQ6" s="7">
        <f t="shared" si="12"/>
        <v>26300</v>
      </c>
      <c r="BR6" s="7">
        <f t="shared" si="12"/>
        <v>27000</v>
      </c>
      <c r="BS6" s="8">
        <f>SUM(BG6:BR6)</f>
        <v>277800</v>
      </c>
    </row>
    <row r="7" spans="1:71" ht="14.25" customHeight="1" x14ac:dyDescent="0.3">
      <c r="A7" s="7" t="s">
        <v>5</v>
      </c>
      <c r="B7" s="7"/>
      <c r="C7" s="7"/>
      <c r="D7" s="7"/>
      <c r="E7" s="7"/>
      <c r="F7" s="7"/>
      <c r="G7" s="7">
        <v>2500</v>
      </c>
      <c r="H7" s="7">
        <v>2500</v>
      </c>
      <c r="I7" s="7">
        <v>2500</v>
      </c>
      <c r="J7" s="7">
        <v>2500</v>
      </c>
      <c r="K7" s="7">
        <v>2500</v>
      </c>
      <c r="L7" s="7">
        <v>2500</v>
      </c>
      <c r="M7" s="7">
        <v>2500</v>
      </c>
      <c r="N7" s="7">
        <v>2500</v>
      </c>
      <c r="O7" s="7">
        <v>2500</v>
      </c>
      <c r="P7" s="7">
        <v>2500</v>
      </c>
      <c r="Q7" s="7">
        <v>2500</v>
      </c>
      <c r="R7" s="7">
        <v>2500</v>
      </c>
      <c r="S7" s="8">
        <f>SUM(G7:R7)</f>
        <v>30000</v>
      </c>
      <c r="T7" s="7">
        <v>2500</v>
      </c>
      <c r="U7" s="7">
        <v>2500</v>
      </c>
      <c r="V7" s="7">
        <v>2500</v>
      </c>
      <c r="W7" s="7">
        <v>2500</v>
      </c>
      <c r="X7" s="7">
        <v>2500</v>
      </c>
      <c r="Y7" s="7">
        <v>2500</v>
      </c>
      <c r="Z7" s="7">
        <v>2500</v>
      </c>
      <c r="AA7" s="7">
        <v>2500</v>
      </c>
      <c r="AB7" s="7">
        <v>2500</v>
      </c>
      <c r="AC7" s="7">
        <v>2500</v>
      </c>
      <c r="AD7" s="7">
        <v>2500</v>
      </c>
      <c r="AE7" s="7">
        <v>2500</v>
      </c>
      <c r="AF7" s="8">
        <f>SUM(T7:AE7)</f>
        <v>30000</v>
      </c>
      <c r="AG7" s="7">
        <v>2500</v>
      </c>
      <c r="AH7" s="7">
        <v>2500</v>
      </c>
      <c r="AI7" s="7">
        <v>2500</v>
      </c>
      <c r="AJ7" s="7">
        <v>2500</v>
      </c>
      <c r="AK7" s="7">
        <v>2500</v>
      </c>
      <c r="AL7" s="7">
        <v>2500</v>
      </c>
      <c r="AM7" s="7">
        <v>2500</v>
      </c>
      <c r="AN7" s="7">
        <v>2500</v>
      </c>
      <c r="AO7" s="7">
        <v>2500</v>
      </c>
      <c r="AP7" s="7">
        <v>2500</v>
      </c>
      <c r="AQ7" s="7">
        <v>2500</v>
      </c>
      <c r="AR7" s="7">
        <v>2500</v>
      </c>
      <c r="AS7" s="8">
        <f>SUM(AG7:AR7)</f>
        <v>30000</v>
      </c>
      <c r="AT7" s="7">
        <v>2500</v>
      </c>
      <c r="AU7" s="7">
        <v>2500</v>
      </c>
      <c r="AV7" s="7">
        <v>2500</v>
      </c>
      <c r="AW7" s="7">
        <v>2500</v>
      </c>
      <c r="AX7" s="7">
        <v>2500</v>
      </c>
      <c r="AY7" s="7">
        <v>2500</v>
      </c>
      <c r="AZ7" s="7">
        <v>2500</v>
      </c>
      <c r="BA7" s="7">
        <v>2500</v>
      </c>
      <c r="BB7" s="7">
        <v>2500</v>
      </c>
      <c r="BC7" s="7">
        <v>2500</v>
      </c>
      <c r="BD7" s="7">
        <v>2500</v>
      </c>
      <c r="BE7" s="7">
        <v>2500</v>
      </c>
      <c r="BF7" s="8">
        <f>SUM(AT7:BE7)</f>
        <v>30000</v>
      </c>
      <c r="BG7" s="7">
        <v>2500</v>
      </c>
      <c r="BH7" s="7">
        <v>2500</v>
      </c>
      <c r="BI7" s="7">
        <v>2500</v>
      </c>
      <c r="BJ7" s="7">
        <v>2500</v>
      </c>
      <c r="BK7" s="7">
        <v>2500</v>
      </c>
      <c r="BL7" s="7">
        <v>2500</v>
      </c>
      <c r="BM7" s="7">
        <v>2500</v>
      </c>
      <c r="BN7" s="7">
        <v>2500</v>
      </c>
      <c r="BO7" s="7">
        <v>2500</v>
      </c>
      <c r="BP7" s="7">
        <v>2500</v>
      </c>
      <c r="BQ7" s="7">
        <v>2500</v>
      </c>
      <c r="BR7" s="7">
        <v>2500</v>
      </c>
      <c r="BS7" s="8">
        <f>SUM(BG7:BR7)</f>
        <v>30000</v>
      </c>
    </row>
    <row r="8" spans="1:71" ht="14.25" customHeight="1" x14ac:dyDescent="0.3">
      <c r="A8" s="7" t="s">
        <v>6</v>
      </c>
      <c r="B8" s="7"/>
      <c r="C8" s="7"/>
      <c r="D8" s="7"/>
      <c r="E8" s="7"/>
      <c r="F8" s="7"/>
      <c r="G8" s="7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7">
        <v>3</v>
      </c>
      <c r="Q8" s="7">
        <v>3</v>
      </c>
      <c r="R8" s="7">
        <v>3</v>
      </c>
      <c r="S8" s="8">
        <f>R8</f>
        <v>3</v>
      </c>
      <c r="T8" s="7">
        <v>3</v>
      </c>
      <c r="U8" s="7">
        <v>3</v>
      </c>
      <c r="V8" s="7">
        <v>3</v>
      </c>
      <c r="W8" s="7">
        <v>3</v>
      </c>
      <c r="X8" s="7">
        <v>3</v>
      </c>
      <c r="Y8" s="7">
        <v>3</v>
      </c>
      <c r="Z8" s="7">
        <v>3</v>
      </c>
      <c r="AA8" s="7">
        <v>3</v>
      </c>
      <c r="AB8" s="7">
        <v>3</v>
      </c>
      <c r="AC8" s="7">
        <v>3</v>
      </c>
      <c r="AD8" s="7">
        <v>3</v>
      </c>
      <c r="AE8" s="7">
        <v>3</v>
      </c>
      <c r="AF8" s="8">
        <f>AE8</f>
        <v>3</v>
      </c>
      <c r="AG8" s="7">
        <v>3</v>
      </c>
      <c r="AH8" s="7">
        <v>3</v>
      </c>
      <c r="AI8" s="7">
        <v>3</v>
      </c>
      <c r="AJ8" s="7">
        <v>3</v>
      </c>
      <c r="AK8" s="7">
        <v>3</v>
      </c>
      <c r="AL8" s="7">
        <v>3</v>
      </c>
      <c r="AM8" s="7">
        <v>3</v>
      </c>
      <c r="AN8" s="7">
        <v>3</v>
      </c>
      <c r="AO8" s="7">
        <v>3</v>
      </c>
      <c r="AP8" s="7">
        <v>3</v>
      </c>
      <c r="AQ8" s="7">
        <v>3</v>
      </c>
      <c r="AR8" s="7">
        <v>3</v>
      </c>
      <c r="AS8" s="8">
        <f>AR8</f>
        <v>3</v>
      </c>
      <c r="AT8" s="7">
        <v>3</v>
      </c>
      <c r="AU8" s="7">
        <v>3</v>
      </c>
      <c r="AV8" s="7">
        <v>3</v>
      </c>
      <c r="AW8" s="7">
        <v>3</v>
      </c>
      <c r="AX8" s="7">
        <v>3</v>
      </c>
      <c r="AY8" s="7">
        <v>3</v>
      </c>
      <c r="AZ8" s="7">
        <v>3</v>
      </c>
      <c r="BA8" s="7">
        <v>3</v>
      </c>
      <c r="BB8" s="7">
        <v>3</v>
      </c>
      <c r="BC8" s="7">
        <v>3</v>
      </c>
      <c r="BD8" s="7">
        <v>3</v>
      </c>
      <c r="BE8" s="7">
        <v>3</v>
      </c>
      <c r="BF8" s="8">
        <f>BE8</f>
        <v>3</v>
      </c>
      <c r="BG8" s="7">
        <v>3</v>
      </c>
      <c r="BH8" s="7">
        <v>3</v>
      </c>
      <c r="BI8" s="7">
        <v>3</v>
      </c>
      <c r="BJ8" s="7">
        <v>3</v>
      </c>
      <c r="BK8" s="7">
        <v>3</v>
      </c>
      <c r="BL8" s="7">
        <v>3</v>
      </c>
      <c r="BM8" s="7">
        <v>3</v>
      </c>
      <c r="BN8" s="7">
        <v>3</v>
      </c>
      <c r="BO8" s="7">
        <v>3</v>
      </c>
      <c r="BP8" s="7">
        <v>3</v>
      </c>
      <c r="BQ8" s="7">
        <v>3</v>
      </c>
      <c r="BR8" s="7">
        <v>3</v>
      </c>
      <c r="BS8" s="8">
        <f>BR8</f>
        <v>3</v>
      </c>
    </row>
    <row r="9" spans="1:71" ht="14.25" customHeight="1" x14ac:dyDescent="0.3">
      <c r="A9" s="7" t="s">
        <v>7</v>
      </c>
      <c r="B9" s="7"/>
      <c r="C9" s="7"/>
      <c r="D9" s="7"/>
      <c r="E9" s="7"/>
      <c r="F9" s="7"/>
      <c r="G9" s="7">
        <f>G6*(G8/12)</f>
        <v>12.5</v>
      </c>
      <c r="H9" s="7">
        <f t="shared" ref="H9:R9" si="13">0.25*H6</f>
        <v>25</v>
      </c>
      <c r="I9" s="7">
        <f t="shared" si="13"/>
        <v>37.5</v>
      </c>
      <c r="J9" s="7">
        <f t="shared" si="13"/>
        <v>62.5</v>
      </c>
      <c r="K9" s="7">
        <f t="shared" si="13"/>
        <v>87.5</v>
      </c>
      <c r="L9" s="7">
        <f t="shared" si="13"/>
        <v>112.5</v>
      </c>
      <c r="M9" s="7">
        <f t="shared" si="13"/>
        <v>150</v>
      </c>
      <c r="N9" s="7">
        <f t="shared" si="13"/>
        <v>187.5</v>
      </c>
      <c r="O9" s="7">
        <f t="shared" si="13"/>
        <v>225</v>
      </c>
      <c r="P9" s="7">
        <f t="shared" si="13"/>
        <v>275</v>
      </c>
      <c r="Q9" s="7">
        <f t="shared" si="13"/>
        <v>325</v>
      </c>
      <c r="R9" s="7">
        <f t="shared" si="13"/>
        <v>375</v>
      </c>
      <c r="S9" s="8">
        <f>SUM(G9:R9)</f>
        <v>1875</v>
      </c>
      <c r="T9" s="7">
        <f t="shared" ref="T9:AE9" si="14">0.25*T6</f>
        <v>450</v>
      </c>
      <c r="U9" s="7">
        <f t="shared" si="14"/>
        <v>525</v>
      </c>
      <c r="V9" s="7">
        <f t="shared" si="14"/>
        <v>600</v>
      </c>
      <c r="W9" s="7">
        <f t="shared" si="14"/>
        <v>690</v>
      </c>
      <c r="X9" s="7">
        <f t="shared" si="14"/>
        <v>780</v>
      </c>
      <c r="Y9" s="7">
        <f t="shared" si="14"/>
        <v>870</v>
      </c>
      <c r="Z9" s="7">
        <f t="shared" si="14"/>
        <v>975</v>
      </c>
      <c r="AA9" s="7">
        <f t="shared" si="14"/>
        <v>1080</v>
      </c>
      <c r="AB9" s="7">
        <f t="shared" si="14"/>
        <v>1185</v>
      </c>
      <c r="AC9" s="7">
        <f t="shared" si="14"/>
        <v>1290</v>
      </c>
      <c r="AD9" s="7">
        <f t="shared" si="14"/>
        <v>1395</v>
      </c>
      <c r="AE9" s="7">
        <f t="shared" si="14"/>
        <v>1500</v>
      </c>
      <c r="AF9" s="8">
        <f>SUM(T9:AE9)</f>
        <v>11340</v>
      </c>
      <c r="AG9" s="7">
        <f t="shared" ref="AG9:AR9" si="15">0.25*AG6</f>
        <v>1622.5</v>
      </c>
      <c r="AH9" s="7">
        <f t="shared" si="15"/>
        <v>1745</v>
      </c>
      <c r="AI9" s="7">
        <f t="shared" si="15"/>
        <v>1867.5</v>
      </c>
      <c r="AJ9" s="7">
        <f t="shared" si="15"/>
        <v>1990</v>
      </c>
      <c r="AK9" s="7">
        <f t="shared" si="15"/>
        <v>2112.5</v>
      </c>
      <c r="AL9" s="7">
        <f t="shared" si="15"/>
        <v>2235</v>
      </c>
      <c r="AM9" s="7">
        <f t="shared" si="15"/>
        <v>2357.5</v>
      </c>
      <c r="AN9" s="7">
        <f t="shared" si="15"/>
        <v>2480</v>
      </c>
      <c r="AO9" s="7">
        <f t="shared" si="15"/>
        <v>2602.5</v>
      </c>
      <c r="AP9" s="7">
        <f t="shared" si="15"/>
        <v>2725</v>
      </c>
      <c r="AQ9" s="7">
        <f t="shared" si="15"/>
        <v>2847.5</v>
      </c>
      <c r="AR9" s="7">
        <f t="shared" si="15"/>
        <v>2970</v>
      </c>
      <c r="AS9" s="8">
        <f>SUM(AG9:AR9)</f>
        <v>27555</v>
      </c>
      <c r="AT9" s="7">
        <f t="shared" ref="AT9:BE9" si="16">0.25*AT6</f>
        <v>3110</v>
      </c>
      <c r="AU9" s="7">
        <f t="shared" si="16"/>
        <v>3250</v>
      </c>
      <c r="AV9" s="7">
        <f t="shared" si="16"/>
        <v>3390</v>
      </c>
      <c r="AW9" s="7">
        <f t="shared" si="16"/>
        <v>3530</v>
      </c>
      <c r="AX9" s="7">
        <f t="shared" si="16"/>
        <v>3670</v>
      </c>
      <c r="AY9" s="7">
        <f t="shared" si="16"/>
        <v>3810</v>
      </c>
      <c r="AZ9" s="7">
        <f t="shared" si="16"/>
        <v>3950</v>
      </c>
      <c r="BA9" s="7">
        <f t="shared" si="16"/>
        <v>4090</v>
      </c>
      <c r="BB9" s="7">
        <f t="shared" si="16"/>
        <v>4230</v>
      </c>
      <c r="BC9" s="7">
        <f t="shared" si="16"/>
        <v>4370</v>
      </c>
      <c r="BD9" s="7">
        <f t="shared" si="16"/>
        <v>4510</v>
      </c>
      <c r="BE9" s="7">
        <f t="shared" si="16"/>
        <v>4650</v>
      </c>
      <c r="BF9" s="8">
        <f>SUM(AT9:BE9)</f>
        <v>46560</v>
      </c>
      <c r="BG9" s="7">
        <f t="shared" ref="BG9:BR9" si="17">0.25*BG6</f>
        <v>4825</v>
      </c>
      <c r="BH9" s="7">
        <f t="shared" si="17"/>
        <v>5000</v>
      </c>
      <c r="BI9" s="7">
        <f t="shared" si="17"/>
        <v>5175</v>
      </c>
      <c r="BJ9" s="7">
        <f t="shared" si="17"/>
        <v>5350</v>
      </c>
      <c r="BK9" s="7">
        <f t="shared" si="17"/>
        <v>5525</v>
      </c>
      <c r="BL9" s="7">
        <f t="shared" si="17"/>
        <v>5700</v>
      </c>
      <c r="BM9" s="7">
        <f t="shared" si="17"/>
        <v>5875</v>
      </c>
      <c r="BN9" s="7">
        <f t="shared" si="17"/>
        <v>6050</v>
      </c>
      <c r="BO9" s="7">
        <f t="shared" si="17"/>
        <v>6225</v>
      </c>
      <c r="BP9" s="7">
        <f t="shared" si="17"/>
        <v>6400</v>
      </c>
      <c r="BQ9" s="7">
        <f t="shared" si="17"/>
        <v>6575</v>
      </c>
      <c r="BR9" s="7">
        <f t="shared" si="17"/>
        <v>6750</v>
      </c>
      <c r="BS9" s="8">
        <f>SUM(BG9:BR9)</f>
        <v>69450</v>
      </c>
    </row>
    <row r="10" spans="1:71" ht="14.25" customHeight="1" x14ac:dyDescent="0.3">
      <c r="A10" s="7" t="s">
        <v>8</v>
      </c>
      <c r="B10" s="7"/>
      <c r="C10" s="7"/>
      <c r="D10" s="7"/>
      <c r="E10" s="7"/>
      <c r="F10" s="7"/>
      <c r="G10" s="7">
        <f t="shared" ref="G10:R10" si="18">G9*G7</f>
        <v>31250</v>
      </c>
      <c r="H10" s="7">
        <f t="shared" si="18"/>
        <v>62500</v>
      </c>
      <c r="I10" s="7">
        <f t="shared" si="18"/>
        <v>93750</v>
      </c>
      <c r="J10" s="7">
        <f t="shared" si="18"/>
        <v>156250</v>
      </c>
      <c r="K10" s="7">
        <f t="shared" si="18"/>
        <v>218750</v>
      </c>
      <c r="L10" s="7">
        <f t="shared" si="18"/>
        <v>281250</v>
      </c>
      <c r="M10" s="7">
        <f t="shared" si="18"/>
        <v>375000</v>
      </c>
      <c r="N10" s="7">
        <f t="shared" si="18"/>
        <v>468750</v>
      </c>
      <c r="O10" s="7">
        <f t="shared" si="18"/>
        <v>562500</v>
      </c>
      <c r="P10" s="7">
        <f t="shared" si="18"/>
        <v>687500</v>
      </c>
      <c r="Q10" s="7">
        <f t="shared" si="18"/>
        <v>812500</v>
      </c>
      <c r="R10" s="7">
        <f t="shared" si="18"/>
        <v>937500</v>
      </c>
      <c r="S10" s="8">
        <f>SUM(G10:R10)</f>
        <v>4687500</v>
      </c>
      <c r="T10" s="7">
        <f t="shared" ref="T10:AE10" si="19">T9*T7</f>
        <v>1125000</v>
      </c>
      <c r="U10" s="7">
        <f t="shared" si="19"/>
        <v>1312500</v>
      </c>
      <c r="V10" s="7">
        <f t="shared" si="19"/>
        <v>1500000</v>
      </c>
      <c r="W10" s="7">
        <f t="shared" si="19"/>
        <v>1725000</v>
      </c>
      <c r="X10" s="7">
        <f t="shared" si="19"/>
        <v>1950000</v>
      </c>
      <c r="Y10" s="7">
        <f t="shared" si="19"/>
        <v>2175000</v>
      </c>
      <c r="Z10" s="7">
        <f t="shared" si="19"/>
        <v>2437500</v>
      </c>
      <c r="AA10" s="7">
        <f t="shared" si="19"/>
        <v>2700000</v>
      </c>
      <c r="AB10" s="7">
        <f t="shared" si="19"/>
        <v>2962500</v>
      </c>
      <c r="AC10" s="7">
        <f t="shared" si="19"/>
        <v>3225000</v>
      </c>
      <c r="AD10" s="7">
        <f t="shared" si="19"/>
        <v>3487500</v>
      </c>
      <c r="AE10" s="7">
        <f t="shared" si="19"/>
        <v>3750000</v>
      </c>
      <c r="AF10" s="8">
        <f>SUM(T10:AE10)</f>
        <v>28350000</v>
      </c>
      <c r="AG10" s="7">
        <f t="shared" ref="AG10:AR10" si="20">AG9*AG7</f>
        <v>4056250</v>
      </c>
      <c r="AH10" s="7">
        <f t="shared" si="20"/>
        <v>4362500</v>
      </c>
      <c r="AI10" s="7">
        <f t="shared" si="20"/>
        <v>4668750</v>
      </c>
      <c r="AJ10" s="7">
        <f t="shared" si="20"/>
        <v>4975000</v>
      </c>
      <c r="AK10" s="7">
        <f t="shared" si="20"/>
        <v>5281250</v>
      </c>
      <c r="AL10" s="7">
        <f t="shared" si="20"/>
        <v>5587500</v>
      </c>
      <c r="AM10" s="7">
        <f t="shared" si="20"/>
        <v>5893750</v>
      </c>
      <c r="AN10" s="7">
        <f t="shared" si="20"/>
        <v>6200000</v>
      </c>
      <c r="AO10" s="7">
        <f t="shared" si="20"/>
        <v>6506250</v>
      </c>
      <c r="AP10" s="7">
        <f t="shared" si="20"/>
        <v>6812500</v>
      </c>
      <c r="AQ10" s="7">
        <f t="shared" si="20"/>
        <v>7118750</v>
      </c>
      <c r="AR10" s="7">
        <f t="shared" si="20"/>
        <v>7425000</v>
      </c>
      <c r="AS10" s="8">
        <f>SUM(AG10:AR10)</f>
        <v>68887500</v>
      </c>
      <c r="AT10" s="7">
        <f t="shared" ref="AT10:BE10" si="21">AT9*AT7</f>
        <v>7775000</v>
      </c>
      <c r="AU10" s="7">
        <f t="shared" si="21"/>
        <v>8125000</v>
      </c>
      <c r="AV10" s="7">
        <f t="shared" si="21"/>
        <v>8475000</v>
      </c>
      <c r="AW10" s="7">
        <f t="shared" si="21"/>
        <v>8825000</v>
      </c>
      <c r="AX10" s="7">
        <f t="shared" si="21"/>
        <v>9175000</v>
      </c>
      <c r="AY10" s="7">
        <f t="shared" si="21"/>
        <v>9525000</v>
      </c>
      <c r="AZ10" s="7">
        <f t="shared" si="21"/>
        <v>9875000</v>
      </c>
      <c r="BA10" s="7">
        <f t="shared" si="21"/>
        <v>10225000</v>
      </c>
      <c r="BB10" s="7">
        <f t="shared" si="21"/>
        <v>10575000</v>
      </c>
      <c r="BC10" s="7">
        <f t="shared" si="21"/>
        <v>10925000</v>
      </c>
      <c r="BD10" s="7">
        <f t="shared" si="21"/>
        <v>11275000</v>
      </c>
      <c r="BE10" s="7">
        <f t="shared" si="21"/>
        <v>11625000</v>
      </c>
      <c r="BF10" s="8">
        <f>SUM(AT10:BE10)</f>
        <v>116400000</v>
      </c>
      <c r="BG10" s="7">
        <f t="shared" ref="BG10:BR10" si="22">BG9*BG7</f>
        <v>12062500</v>
      </c>
      <c r="BH10" s="7">
        <f t="shared" si="22"/>
        <v>12500000</v>
      </c>
      <c r="BI10" s="7">
        <f t="shared" si="22"/>
        <v>12937500</v>
      </c>
      <c r="BJ10" s="7">
        <f t="shared" si="22"/>
        <v>13375000</v>
      </c>
      <c r="BK10" s="7">
        <f t="shared" si="22"/>
        <v>13812500</v>
      </c>
      <c r="BL10" s="7">
        <f t="shared" si="22"/>
        <v>14250000</v>
      </c>
      <c r="BM10" s="7">
        <f t="shared" si="22"/>
        <v>14687500</v>
      </c>
      <c r="BN10" s="7">
        <f t="shared" si="22"/>
        <v>15125000</v>
      </c>
      <c r="BO10" s="7">
        <f t="shared" si="22"/>
        <v>15562500</v>
      </c>
      <c r="BP10" s="7">
        <f t="shared" si="22"/>
        <v>16000000</v>
      </c>
      <c r="BQ10" s="7">
        <f t="shared" si="22"/>
        <v>16437500</v>
      </c>
      <c r="BR10" s="7">
        <f t="shared" si="22"/>
        <v>16875000</v>
      </c>
      <c r="BS10" s="8">
        <f>SUM(BG10:BR10)</f>
        <v>173625000</v>
      </c>
    </row>
    <row r="11" spans="1:71" ht="14.25" customHeight="1" x14ac:dyDescent="0.3">
      <c r="A11" s="7" t="s">
        <v>9</v>
      </c>
      <c r="B11" s="7"/>
      <c r="C11" s="7"/>
      <c r="D11" s="7"/>
      <c r="E11" s="7"/>
      <c r="F11" s="7"/>
      <c r="G11" s="7">
        <f>0.25*((G10*3)/100)</f>
        <v>234.375</v>
      </c>
      <c r="H11" s="7">
        <f t="shared" ref="H11:R11" si="23">0.25*H10*3/100</f>
        <v>468.75</v>
      </c>
      <c r="I11" s="7">
        <f t="shared" si="23"/>
        <v>703.125</v>
      </c>
      <c r="J11" s="7">
        <f t="shared" si="23"/>
        <v>1171.875</v>
      </c>
      <c r="K11" s="7">
        <f t="shared" si="23"/>
        <v>1640.625</v>
      </c>
      <c r="L11" s="7">
        <f t="shared" si="23"/>
        <v>2109.375</v>
      </c>
      <c r="M11" s="7">
        <f t="shared" si="23"/>
        <v>2812.5</v>
      </c>
      <c r="N11" s="7">
        <f t="shared" si="23"/>
        <v>3515.625</v>
      </c>
      <c r="O11" s="7">
        <f t="shared" si="23"/>
        <v>4218.75</v>
      </c>
      <c r="P11" s="7">
        <f t="shared" si="23"/>
        <v>5156.25</v>
      </c>
      <c r="Q11" s="7">
        <f t="shared" si="23"/>
        <v>6093.75</v>
      </c>
      <c r="R11" s="7">
        <f t="shared" si="23"/>
        <v>7031.25</v>
      </c>
      <c r="S11" s="8">
        <f>SUM(G11:R11)</f>
        <v>35156.25</v>
      </c>
      <c r="T11" s="7">
        <f t="shared" ref="T11:AE11" si="24">0.25*T10*3/100</f>
        <v>8437.5</v>
      </c>
      <c r="U11" s="7">
        <f t="shared" si="24"/>
        <v>9843.75</v>
      </c>
      <c r="V11" s="7">
        <f t="shared" si="24"/>
        <v>11250</v>
      </c>
      <c r="W11" s="7">
        <f t="shared" si="24"/>
        <v>12937.5</v>
      </c>
      <c r="X11" s="7">
        <f t="shared" si="24"/>
        <v>14625</v>
      </c>
      <c r="Y11" s="7">
        <f t="shared" si="24"/>
        <v>16312.5</v>
      </c>
      <c r="Z11" s="7">
        <f t="shared" si="24"/>
        <v>18281.25</v>
      </c>
      <c r="AA11" s="7">
        <f t="shared" si="24"/>
        <v>20250</v>
      </c>
      <c r="AB11" s="7">
        <f t="shared" si="24"/>
        <v>22218.75</v>
      </c>
      <c r="AC11" s="7">
        <f t="shared" si="24"/>
        <v>24187.5</v>
      </c>
      <c r="AD11" s="7">
        <f t="shared" si="24"/>
        <v>26156.25</v>
      </c>
      <c r="AE11" s="7">
        <f t="shared" si="24"/>
        <v>28125</v>
      </c>
      <c r="AF11" s="8">
        <f>SUM(T11:AE11)</f>
        <v>212625</v>
      </c>
      <c r="AG11" s="7">
        <f t="shared" ref="AG11:AR11" si="25">0.25*AG10*3/100</f>
        <v>30421.875</v>
      </c>
      <c r="AH11" s="7">
        <f t="shared" si="25"/>
        <v>32718.75</v>
      </c>
      <c r="AI11" s="7">
        <f t="shared" si="25"/>
        <v>35015.625</v>
      </c>
      <c r="AJ11" s="7">
        <f t="shared" si="25"/>
        <v>37312.5</v>
      </c>
      <c r="AK11" s="7">
        <f t="shared" si="25"/>
        <v>39609.375</v>
      </c>
      <c r="AL11" s="7">
        <f t="shared" si="25"/>
        <v>41906.25</v>
      </c>
      <c r="AM11" s="7">
        <f t="shared" si="25"/>
        <v>44203.125</v>
      </c>
      <c r="AN11" s="7">
        <f t="shared" si="25"/>
        <v>46500</v>
      </c>
      <c r="AO11" s="7">
        <f t="shared" si="25"/>
        <v>48796.875</v>
      </c>
      <c r="AP11" s="7">
        <f t="shared" si="25"/>
        <v>51093.75</v>
      </c>
      <c r="AQ11" s="7">
        <f t="shared" si="25"/>
        <v>53390.625</v>
      </c>
      <c r="AR11" s="7">
        <f t="shared" si="25"/>
        <v>55687.5</v>
      </c>
      <c r="AS11" s="8">
        <f>SUM(AG11:AR11)</f>
        <v>516656.25</v>
      </c>
      <c r="AT11" s="7">
        <f t="shared" ref="AT11:BE11" si="26">0.25*AT10*3/100</f>
        <v>58312.5</v>
      </c>
      <c r="AU11" s="7">
        <f t="shared" si="26"/>
        <v>60937.5</v>
      </c>
      <c r="AV11" s="7">
        <f t="shared" si="26"/>
        <v>63562.5</v>
      </c>
      <c r="AW11" s="7">
        <f t="shared" si="26"/>
        <v>66187.5</v>
      </c>
      <c r="AX11" s="7">
        <f t="shared" si="26"/>
        <v>68812.5</v>
      </c>
      <c r="AY11" s="7">
        <f t="shared" si="26"/>
        <v>71437.5</v>
      </c>
      <c r="AZ11" s="7">
        <f t="shared" si="26"/>
        <v>74062.5</v>
      </c>
      <c r="BA11" s="7">
        <f t="shared" si="26"/>
        <v>76687.5</v>
      </c>
      <c r="BB11" s="7">
        <f t="shared" si="26"/>
        <v>79312.5</v>
      </c>
      <c r="BC11" s="7">
        <f t="shared" si="26"/>
        <v>81937.5</v>
      </c>
      <c r="BD11" s="7">
        <f t="shared" si="26"/>
        <v>84562.5</v>
      </c>
      <c r="BE11" s="7">
        <f t="shared" si="26"/>
        <v>87187.5</v>
      </c>
      <c r="BF11" s="8">
        <f>SUM(AT11:BE11)</f>
        <v>873000</v>
      </c>
      <c r="BG11" s="7">
        <f t="shared" ref="BG11:BR11" si="27">0.25*BG10*3/100</f>
        <v>90468.75</v>
      </c>
      <c r="BH11" s="7">
        <f t="shared" si="27"/>
        <v>93750</v>
      </c>
      <c r="BI11" s="7">
        <f t="shared" si="27"/>
        <v>97031.25</v>
      </c>
      <c r="BJ11" s="7">
        <f t="shared" si="27"/>
        <v>100312.5</v>
      </c>
      <c r="BK11" s="7">
        <f t="shared" si="27"/>
        <v>103593.75</v>
      </c>
      <c r="BL11" s="7">
        <f t="shared" si="27"/>
        <v>106875</v>
      </c>
      <c r="BM11" s="7">
        <f t="shared" si="27"/>
        <v>110156.25</v>
      </c>
      <c r="BN11" s="7">
        <f t="shared" si="27"/>
        <v>113437.5</v>
      </c>
      <c r="BO11" s="7">
        <f t="shared" si="27"/>
        <v>116718.75</v>
      </c>
      <c r="BP11" s="7">
        <f t="shared" si="27"/>
        <v>120000</v>
      </c>
      <c r="BQ11" s="7">
        <f t="shared" si="27"/>
        <v>123281.25</v>
      </c>
      <c r="BR11" s="7">
        <f t="shared" si="27"/>
        <v>126562.5</v>
      </c>
      <c r="BS11" s="8">
        <f>SUM(BG11:BR11)</f>
        <v>1302187.5</v>
      </c>
    </row>
    <row r="12" spans="1:71" ht="14.25" customHeight="1" x14ac:dyDescent="0.3">
      <c r="A12" s="7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>
        <f>SUM(G12:R12)</f>
        <v>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>
        <f>SUM(T12:AE12)</f>
        <v>0</v>
      </c>
      <c r="AG12" s="7">
        <f t="shared" ref="AG12:AR12" si="28">AG10*(5/100)</f>
        <v>202812.5</v>
      </c>
      <c r="AH12" s="7">
        <f t="shared" si="28"/>
        <v>218125</v>
      </c>
      <c r="AI12" s="7">
        <f t="shared" si="28"/>
        <v>233437.5</v>
      </c>
      <c r="AJ12" s="7">
        <f t="shared" si="28"/>
        <v>248750</v>
      </c>
      <c r="AK12" s="7">
        <f t="shared" si="28"/>
        <v>264062.5</v>
      </c>
      <c r="AL12" s="7">
        <f t="shared" si="28"/>
        <v>279375</v>
      </c>
      <c r="AM12" s="7">
        <f t="shared" si="28"/>
        <v>294687.5</v>
      </c>
      <c r="AN12" s="7">
        <f t="shared" si="28"/>
        <v>310000</v>
      </c>
      <c r="AO12" s="7">
        <f t="shared" si="28"/>
        <v>325312.5</v>
      </c>
      <c r="AP12" s="7">
        <f t="shared" si="28"/>
        <v>340625</v>
      </c>
      <c r="AQ12" s="7">
        <f t="shared" si="28"/>
        <v>355937.5</v>
      </c>
      <c r="AR12" s="7">
        <f t="shared" si="28"/>
        <v>371250</v>
      </c>
      <c r="AS12" s="8">
        <f>SUM(AG12:AR12)</f>
        <v>3444375</v>
      </c>
      <c r="AT12" s="7">
        <f t="shared" ref="AT12:BE12" si="29">AT10*(5/100)</f>
        <v>388750</v>
      </c>
      <c r="AU12" s="7">
        <f t="shared" si="29"/>
        <v>406250</v>
      </c>
      <c r="AV12" s="7">
        <f t="shared" si="29"/>
        <v>423750</v>
      </c>
      <c r="AW12" s="7">
        <f t="shared" si="29"/>
        <v>441250</v>
      </c>
      <c r="AX12" s="7">
        <f t="shared" si="29"/>
        <v>458750</v>
      </c>
      <c r="AY12" s="7">
        <f t="shared" si="29"/>
        <v>476250</v>
      </c>
      <c r="AZ12" s="7">
        <f t="shared" si="29"/>
        <v>493750</v>
      </c>
      <c r="BA12" s="7">
        <f t="shared" si="29"/>
        <v>511250</v>
      </c>
      <c r="BB12" s="7">
        <f t="shared" si="29"/>
        <v>528750</v>
      </c>
      <c r="BC12" s="7">
        <f t="shared" si="29"/>
        <v>546250</v>
      </c>
      <c r="BD12" s="7">
        <f t="shared" si="29"/>
        <v>563750</v>
      </c>
      <c r="BE12" s="7">
        <f t="shared" si="29"/>
        <v>581250</v>
      </c>
      <c r="BF12" s="8">
        <f>SUM(AT12:BE12)</f>
        <v>5820000</v>
      </c>
      <c r="BG12" s="7">
        <f t="shared" ref="BG12:BR12" si="30">BG10*(5/100)</f>
        <v>603125</v>
      </c>
      <c r="BH12" s="7">
        <f t="shared" si="30"/>
        <v>625000</v>
      </c>
      <c r="BI12" s="7">
        <f t="shared" si="30"/>
        <v>646875</v>
      </c>
      <c r="BJ12" s="7">
        <f t="shared" si="30"/>
        <v>668750</v>
      </c>
      <c r="BK12" s="7">
        <f t="shared" si="30"/>
        <v>690625</v>
      </c>
      <c r="BL12" s="7">
        <f t="shared" si="30"/>
        <v>712500</v>
      </c>
      <c r="BM12" s="7">
        <f t="shared" si="30"/>
        <v>734375</v>
      </c>
      <c r="BN12" s="7">
        <f t="shared" si="30"/>
        <v>756250</v>
      </c>
      <c r="BO12" s="7">
        <f t="shared" si="30"/>
        <v>778125</v>
      </c>
      <c r="BP12" s="7">
        <f t="shared" si="30"/>
        <v>800000</v>
      </c>
      <c r="BQ12" s="7">
        <f t="shared" si="30"/>
        <v>821875</v>
      </c>
      <c r="BR12" s="7">
        <f t="shared" si="30"/>
        <v>843750</v>
      </c>
      <c r="BS12" s="8">
        <f>SUM(BG12:BR12)</f>
        <v>8681250</v>
      </c>
    </row>
    <row r="13" spans="1:71" s="3" customFormat="1" ht="14.25" customHeight="1" x14ac:dyDescent="0.3">
      <c r="A13" s="8" t="s">
        <v>11</v>
      </c>
      <c r="B13" s="8"/>
      <c r="C13" s="8"/>
      <c r="D13" s="8"/>
      <c r="E13" s="8"/>
      <c r="F13" s="8"/>
      <c r="G13" s="8">
        <f t="shared" ref="G13:AL13" si="31">G11+G12</f>
        <v>234.375</v>
      </c>
      <c r="H13" s="8">
        <f t="shared" si="31"/>
        <v>468.75</v>
      </c>
      <c r="I13" s="8">
        <f t="shared" si="31"/>
        <v>703.125</v>
      </c>
      <c r="J13" s="8">
        <f t="shared" si="31"/>
        <v>1171.875</v>
      </c>
      <c r="K13" s="8">
        <f t="shared" si="31"/>
        <v>1640.625</v>
      </c>
      <c r="L13" s="8">
        <f t="shared" si="31"/>
        <v>2109.375</v>
      </c>
      <c r="M13" s="8">
        <f t="shared" si="31"/>
        <v>2812.5</v>
      </c>
      <c r="N13" s="8">
        <f t="shared" si="31"/>
        <v>3515.625</v>
      </c>
      <c r="O13" s="8">
        <f t="shared" si="31"/>
        <v>4218.75</v>
      </c>
      <c r="P13" s="8">
        <f t="shared" si="31"/>
        <v>5156.25</v>
      </c>
      <c r="Q13" s="8">
        <f t="shared" si="31"/>
        <v>6093.75</v>
      </c>
      <c r="R13" s="8">
        <f t="shared" si="31"/>
        <v>7031.25</v>
      </c>
      <c r="S13" s="8">
        <f t="shared" si="31"/>
        <v>35156.25</v>
      </c>
      <c r="T13" s="8">
        <f t="shared" si="31"/>
        <v>8437.5</v>
      </c>
      <c r="U13" s="8">
        <f t="shared" si="31"/>
        <v>9843.75</v>
      </c>
      <c r="V13" s="8">
        <f t="shared" si="31"/>
        <v>11250</v>
      </c>
      <c r="W13" s="8">
        <f t="shared" si="31"/>
        <v>12937.5</v>
      </c>
      <c r="X13" s="8">
        <f t="shared" si="31"/>
        <v>14625</v>
      </c>
      <c r="Y13" s="8">
        <f t="shared" si="31"/>
        <v>16312.5</v>
      </c>
      <c r="Z13" s="8">
        <f t="shared" si="31"/>
        <v>18281.25</v>
      </c>
      <c r="AA13" s="8">
        <f t="shared" si="31"/>
        <v>20250</v>
      </c>
      <c r="AB13" s="8">
        <f t="shared" si="31"/>
        <v>22218.75</v>
      </c>
      <c r="AC13" s="8">
        <f t="shared" si="31"/>
        <v>24187.5</v>
      </c>
      <c r="AD13" s="8">
        <f t="shared" si="31"/>
        <v>26156.25</v>
      </c>
      <c r="AE13" s="8">
        <f t="shared" si="31"/>
        <v>28125</v>
      </c>
      <c r="AF13" s="8">
        <f t="shared" si="31"/>
        <v>212625</v>
      </c>
      <c r="AG13" s="8">
        <f t="shared" si="31"/>
        <v>233234.375</v>
      </c>
      <c r="AH13" s="8">
        <f t="shared" si="31"/>
        <v>250843.75</v>
      </c>
      <c r="AI13" s="8">
        <f t="shared" si="31"/>
        <v>268453.125</v>
      </c>
      <c r="AJ13" s="8">
        <f t="shared" si="31"/>
        <v>286062.5</v>
      </c>
      <c r="AK13" s="8">
        <f t="shared" si="31"/>
        <v>303671.875</v>
      </c>
      <c r="AL13" s="8">
        <f t="shared" si="31"/>
        <v>321281.25</v>
      </c>
      <c r="AM13" s="8">
        <f t="shared" ref="AM13:BR13" si="32">AM11+AM12</f>
        <v>338890.625</v>
      </c>
      <c r="AN13" s="8">
        <f t="shared" si="32"/>
        <v>356500</v>
      </c>
      <c r="AO13" s="8">
        <f t="shared" si="32"/>
        <v>374109.375</v>
      </c>
      <c r="AP13" s="8">
        <f t="shared" si="32"/>
        <v>391718.75</v>
      </c>
      <c r="AQ13" s="8">
        <f t="shared" si="32"/>
        <v>409328.125</v>
      </c>
      <c r="AR13" s="8">
        <f t="shared" si="32"/>
        <v>426937.5</v>
      </c>
      <c r="AS13" s="8">
        <f t="shared" si="32"/>
        <v>3961031.25</v>
      </c>
      <c r="AT13" s="8">
        <f t="shared" si="32"/>
        <v>447062.5</v>
      </c>
      <c r="AU13" s="8">
        <f t="shared" si="32"/>
        <v>467187.5</v>
      </c>
      <c r="AV13" s="8">
        <f t="shared" si="32"/>
        <v>487312.5</v>
      </c>
      <c r="AW13" s="8">
        <f t="shared" si="32"/>
        <v>507437.5</v>
      </c>
      <c r="AX13" s="8">
        <f t="shared" si="32"/>
        <v>527562.5</v>
      </c>
      <c r="AY13" s="8">
        <f t="shared" si="32"/>
        <v>547687.5</v>
      </c>
      <c r="AZ13" s="8">
        <f t="shared" si="32"/>
        <v>567812.5</v>
      </c>
      <c r="BA13" s="8">
        <f t="shared" si="32"/>
        <v>587937.5</v>
      </c>
      <c r="BB13" s="8">
        <f t="shared" si="32"/>
        <v>608062.5</v>
      </c>
      <c r="BC13" s="8">
        <f t="shared" si="32"/>
        <v>628187.5</v>
      </c>
      <c r="BD13" s="8">
        <f t="shared" si="32"/>
        <v>648312.5</v>
      </c>
      <c r="BE13" s="8">
        <f t="shared" si="32"/>
        <v>668437.5</v>
      </c>
      <c r="BF13" s="8">
        <f t="shared" si="32"/>
        <v>6693000</v>
      </c>
      <c r="BG13" s="8">
        <f t="shared" si="32"/>
        <v>693593.75</v>
      </c>
      <c r="BH13" s="8">
        <f t="shared" si="32"/>
        <v>718750</v>
      </c>
      <c r="BI13" s="8">
        <f t="shared" si="32"/>
        <v>743906.25</v>
      </c>
      <c r="BJ13" s="8">
        <f t="shared" si="32"/>
        <v>769062.5</v>
      </c>
      <c r="BK13" s="8">
        <f t="shared" si="32"/>
        <v>794218.75</v>
      </c>
      <c r="BL13" s="8">
        <f t="shared" si="32"/>
        <v>819375</v>
      </c>
      <c r="BM13" s="8">
        <f t="shared" si="32"/>
        <v>844531.25</v>
      </c>
      <c r="BN13" s="8">
        <f t="shared" si="32"/>
        <v>869687.5</v>
      </c>
      <c r="BO13" s="8">
        <f t="shared" si="32"/>
        <v>894843.75</v>
      </c>
      <c r="BP13" s="8">
        <f t="shared" si="32"/>
        <v>920000</v>
      </c>
      <c r="BQ13" s="8">
        <f t="shared" si="32"/>
        <v>945156.25</v>
      </c>
      <c r="BR13" s="8">
        <f t="shared" si="32"/>
        <v>970312.5</v>
      </c>
      <c r="BS13" s="8">
        <f t="shared" ref="BS13" si="33">BS11+BS12</f>
        <v>9983437.5</v>
      </c>
    </row>
    <row r="15" spans="1:71" s="4" customFormat="1" ht="14.25" customHeight="1" x14ac:dyDescent="0.3">
      <c r="A15" s="4" t="s">
        <v>12</v>
      </c>
      <c r="B15" s="65">
        <v>2026</v>
      </c>
      <c r="C15" s="65"/>
      <c r="D15" s="65"/>
      <c r="E15" s="65"/>
      <c r="F15" s="1" t="s">
        <v>0</v>
      </c>
      <c r="G15" s="65">
        <v>2027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1" t="s">
        <v>0</v>
      </c>
      <c r="T15" s="65">
        <v>2028</v>
      </c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1" t="s">
        <v>0</v>
      </c>
      <c r="AG15" s="65">
        <v>2029</v>
      </c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1" t="s">
        <v>0</v>
      </c>
      <c r="AT15" s="65">
        <v>2030</v>
      </c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1" t="s">
        <v>0</v>
      </c>
      <c r="BG15" s="65">
        <v>2031</v>
      </c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1" t="s">
        <v>0</v>
      </c>
    </row>
    <row r="16" spans="1:71" s="5" customFormat="1" ht="14.25" customHeight="1" x14ac:dyDescent="0.3">
      <c r="B16" s="6">
        <v>9</v>
      </c>
      <c r="C16" s="6">
        <v>10</v>
      </c>
      <c r="D16" s="6">
        <v>11</v>
      </c>
      <c r="E16" s="6">
        <v>12</v>
      </c>
      <c r="F16" s="6"/>
      <c r="G16" s="6">
        <v>1</v>
      </c>
      <c r="H16" s="6">
        <v>2</v>
      </c>
      <c r="I16" s="6">
        <v>3</v>
      </c>
      <c r="J16" s="6">
        <v>4</v>
      </c>
      <c r="K16" s="6">
        <v>5</v>
      </c>
      <c r="L16" s="6">
        <v>6</v>
      </c>
      <c r="M16" s="6">
        <v>7</v>
      </c>
      <c r="N16" s="6">
        <v>8</v>
      </c>
      <c r="O16" s="6">
        <v>9</v>
      </c>
      <c r="P16" s="6">
        <v>10</v>
      </c>
      <c r="Q16" s="6">
        <v>11</v>
      </c>
      <c r="R16" s="6">
        <v>12</v>
      </c>
      <c r="S16" s="6"/>
      <c r="T16" s="6">
        <v>1</v>
      </c>
      <c r="U16" s="6">
        <v>2</v>
      </c>
      <c r="V16" s="6">
        <v>3</v>
      </c>
      <c r="W16" s="6">
        <v>4</v>
      </c>
      <c r="X16" s="6">
        <v>5</v>
      </c>
      <c r="Y16" s="6">
        <v>6</v>
      </c>
      <c r="Z16" s="6">
        <v>7</v>
      </c>
      <c r="AA16" s="6">
        <v>8</v>
      </c>
      <c r="AB16" s="6">
        <v>9</v>
      </c>
      <c r="AC16" s="6">
        <v>10</v>
      </c>
      <c r="AD16" s="6">
        <v>11</v>
      </c>
      <c r="AE16" s="6">
        <v>12</v>
      </c>
      <c r="AF16" s="6"/>
      <c r="AG16" s="6">
        <v>1</v>
      </c>
      <c r="AH16" s="6">
        <v>2</v>
      </c>
      <c r="AI16" s="6">
        <v>3</v>
      </c>
      <c r="AJ16" s="6">
        <v>4</v>
      </c>
      <c r="AK16" s="6">
        <v>5</v>
      </c>
      <c r="AL16" s="6">
        <v>6</v>
      </c>
      <c r="AM16" s="6">
        <v>7</v>
      </c>
      <c r="AN16" s="6">
        <v>8</v>
      </c>
      <c r="AO16" s="6">
        <v>9</v>
      </c>
      <c r="AP16" s="6">
        <v>10</v>
      </c>
      <c r="AQ16" s="6">
        <v>11</v>
      </c>
      <c r="AR16" s="6">
        <v>12</v>
      </c>
      <c r="AS16" s="6"/>
      <c r="AT16" s="6">
        <v>1</v>
      </c>
      <c r="AU16" s="6">
        <v>2</v>
      </c>
      <c r="AV16" s="6">
        <v>3</v>
      </c>
      <c r="AW16" s="6">
        <v>4</v>
      </c>
      <c r="AX16" s="6">
        <v>5</v>
      </c>
      <c r="AY16" s="6">
        <v>6</v>
      </c>
      <c r="AZ16" s="6">
        <v>7</v>
      </c>
      <c r="BA16" s="6">
        <v>8</v>
      </c>
      <c r="BB16" s="6">
        <v>9</v>
      </c>
      <c r="BC16" s="6">
        <v>10</v>
      </c>
      <c r="BD16" s="6">
        <v>11</v>
      </c>
      <c r="BE16" s="6">
        <v>12</v>
      </c>
      <c r="BF16" s="6"/>
      <c r="BG16" s="6">
        <v>1</v>
      </c>
      <c r="BH16" s="6">
        <v>2</v>
      </c>
      <c r="BI16" s="6">
        <v>3</v>
      </c>
      <c r="BJ16" s="6">
        <v>4</v>
      </c>
      <c r="BK16" s="6">
        <v>5</v>
      </c>
      <c r="BL16" s="6">
        <v>6</v>
      </c>
      <c r="BM16" s="6">
        <v>7</v>
      </c>
      <c r="BN16" s="6">
        <v>8</v>
      </c>
      <c r="BO16" s="6">
        <v>9</v>
      </c>
      <c r="BP16" s="6">
        <v>10</v>
      </c>
      <c r="BQ16" s="6">
        <v>11</v>
      </c>
      <c r="BR16" s="6">
        <v>12</v>
      </c>
      <c r="BS16" s="6"/>
    </row>
    <row r="17" spans="1:71" ht="14.25" customHeight="1" x14ac:dyDescent="0.3">
      <c r="A17" s="7" t="s">
        <v>13</v>
      </c>
      <c r="B17" s="7">
        <v>5000</v>
      </c>
      <c r="C17" s="7">
        <v>5000</v>
      </c>
      <c r="D17" s="7">
        <v>5000</v>
      </c>
      <c r="E17" s="7">
        <v>5000</v>
      </c>
      <c r="F17" s="8">
        <f t="shared" ref="F17:F31" si="34">SUM(B17:E17)</f>
        <v>20000</v>
      </c>
      <c r="G17" s="7">
        <v>5000</v>
      </c>
      <c r="H17" s="7">
        <v>5000</v>
      </c>
      <c r="I17" s="7">
        <v>5000</v>
      </c>
      <c r="J17" s="7">
        <v>5000</v>
      </c>
      <c r="K17" s="7">
        <v>5000</v>
      </c>
      <c r="L17" s="7">
        <v>5000</v>
      </c>
      <c r="M17" s="7">
        <v>5000</v>
      </c>
      <c r="N17" s="7">
        <v>5000</v>
      </c>
      <c r="O17" s="7">
        <v>5000</v>
      </c>
      <c r="P17" s="7">
        <v>5000</v>
      </c>
      <c r="Q17" s="7">
        <v>5000</v>
      </c>
      <c r="R17" s="7">
        <v>5000</v>
      </c>
      <c r="S17" s="8">
        <f t="shared" ref="S17:S31" si="35">SUM(G17:R17)</f>
        <v>60000</v>
      </c>
      <c r="T17" s="7">
        <f t="shared" ref="T17:T27" si="36">R17*1.2</f>
        <v>6000</v>
      </c>
      <c r="U17" s="7">
        <f t="shared" ref="U17:AE17" si="37">T17</f>
        <v>6000</v>
      </c>
      <c r="V17" s="7">
        <f t="shared" si="37"/>
        <v>6000</v>
      </c>
      <c r="W17" s="7">
        <f t="shared" si="37"/>
        <v>6000</v>
      </c>
      <c r="X17" s="7">
        <f t="shared" si="37"/>
        <v>6000</v>
      </c>
      <c r="Y17" s="7">
        <f t="shared" si="37"/>
        <v>6000</v>
      </c>
      <c r="Z17" s="7">
        <f t="shared" si="37"/>
        <v>6000</v>
      </c>
      <c r="AA17" s="7">
        <f t="shared" si="37"/>
        <v>6000</v>
      </c>
      <c r="AB17" s="7">
        <f t="shared" si="37"/>
        <v>6000</v>
      </c>
      <c r="AC17" s="7">
        <f t="shared" si="37"/>
        <v>6000</v>
      </c>
      <c r="AD17" s="7">
        <f t="shared" si="37"/>
        <v>6000</v>
      </c>
      <c r="AE17" s="7">
        <f t="shared" si="37"/>
        <v>6000</v>
      </c>
      <c r="AF17" s="8">
        <f t="shared" ref="AF17:AF31" si="38">SUM(T17:AE17)</f>
        <v>72000</v>
      </c>
      <c r="AG17" s="7">
        <f t="shared" ref="AG17:AG26" si="39">AE17*1.2</f>
        <v>7200</v>
      </c>
      <c r="AH17" s="7">
        <f t="shared" ref="AH17:AR17" si="40">AG17</f>
        <v>7200</v>
      </c>
      <c r="AI17" s="7">
        <f t="shared" si="40"/>
        <v>7200</v>
      </c>
      <c r="AJ17" s="7">
        <f t="shared" si="40"/>
        <v>7200</v>
      </c>
      <c r="AK17" s="7">
        <f t="shared" si="40"/>
        <v>7200</v>
      </c>
      <c r="AL17" s="7">
        <f t="shared" si="40"/>
        <v>7200</v>
      </c>
      <c r="AM17" s="7">
        <f t="shared" si="40"/>
        <v>7200</v>
      </c>
      <c r="AN17" s="7">
        <f t="shared" si="40"/>
        <v>7200</v>
      </c>
      <c r="AO17" s="7">
        <f t="shared" si="40"/>
        <v>7200</v>
      </c>
      <c r="AP17" s="7">
        <f t="shared" si="40"/>
        <v>7200</v>
      </c>
      <c r="AQ17" s="7">
        <f t="shared" si="40"/>
        <v>7200</v>
      </c>
      <c r="AR17" s="7">
        <f t="shared" si="40"/>
        <v>7200</v>
      </c>
      <c r="AS17" s="8">
        <f t="shared" ref="AS17:AS31" si="41">SUM(AG17:AR17)</f>
        <v>86400</v>
      </c>
      <c r="AT17" s="7">
        <f t="shared" ref="AT17:AT27" si="42">AR17*1.2</f>
        <v>8640</v>
      </c>
      <c r="AU17" s="7">
        <f t="shared" ref="AU17:BE17" si="43">AT17</f>
        <v>8640</v>
      </c>
      <c r="AV17" s="7">
        <f t="shared" si="43"/>
        <v>8640</v>
      </c>
      <c r="AW17" s="7">
        <f t="shared" si="43"/>
        <v>8640</v>
      </c>
      <c r="AX17" s="7">
        <f t="shared" si="43"/>
        <v>8640</v>
      </c>
      <c r="AY17" s="7">
        <f t="shared" si="43"/>
        <v>8640</v>
      </c>
      <c r="AZ17" s="7">
        <f t="shared" si="43"/>
        <v>8640</v>
      </c>
      <c r="BA17" s="7">
        <f t="shared" si="43"/>
        <v>8640</v>
      </c>
      <c r="BB17" s="7">
        <f t="shared" si="43"/>
        <v>8640</v>
      </c>
      <c r="BC17" s="7">
        <f t="shared" si="43"/>
        <v>8640</v>
      </c>
      <c r="BD17" s="7">
        <f t="shared" si="43"/>
        <v>8640</v>
      </c>
      <c r="BE17" s="7">
        <f t="shared" si="43"/>
        <v>8640</v>
      </c>
      <c r="BF17" s="8">
        <f t="shared" ref="BF17:BF31" si="44">SUM(AT17:BE17)</f>
        <v>103680</v>
      </c>
      <c r="BG17" s="7">
        <f t="shared" ref="BG17:BG27" si="45">BE17*1.2</f>
        <v>10368</v>
      </c>
      <c r="BH17" s="7">
        <f t="shared" ref="BH17:BR17" si="46">BG17</f>
        <v>10368</v>
      </c>
      <c r="BI17" s="7">
        <f t="shared" si="46"/>
        <v>10368</v>
      </c>
      <c r="BJ17" s="7">
        <f t="shared" si="46"/>
        <v>10368</v>
      </c>
      <c r="BK17" s="7">
        <f t="shared" si="46"/>
        <v>10368</v>
      </c>
      <c r="BL17" s="7">
        <f t="shared" si="46"/>
        <v>10368</v>
      </c>
      <c r="BM17" s="7">
        <f t="shared" si="46"/>
        <v>10368</v>
      </c>
      <c r="BN17" s="7">
        <f t="shared" si="46"/>
        <v>10368</v>
      </c>
      <c r="BO17" s="7">
        <f t="shared" si="46"/>
        <v>10368</v>
      </c>
      <c r="BP17" s="7">
        <f t="shared" si="46"/>
        <v>10368</v>
      </c>
      <c r="BQ17" s="7">
        <f t="shared" si="46"/>
        <v>10368</v>
      </c>
      <c r="BR17" s="7">
        <f t="shared" si="46"/>
        <v>10368</v>
      </c>
      <c r="BS17" s="8">
        <f t="shared" ref="BS17:BS31" si="47">SUM(BG17:BR17)</f>
        <v>124416</v>
      </c>
    </row>
    <row r="18" spans="1:71" ht="14.25" customHeight="1" x14ac:dyDescent="0.3">
      <c r="A18" s="7" t="s">
        <v>14</v>
      </c>
      <c r="B18" s="7">
        <v>5000</v>
      </c>
      <c r="C18" s="7">
        <v>5000</v>
      </c>
      <c r="D18" s="7">
        <v>5000</v>
      </c>
      <c r="E18" s="7">
        <v>5000</v>
      </c>
      <c r="F18" s="8">
        <f t="shared" si="34"/>
        <v>20000</v>
      </c>
      <c r="G18" s="7">
        <v>5000</v>
      </c>
      <c r="H18" s="7">
        <v>5000</v>
      </c>
      <c r="I18" s="7">
        <v>5000</v>
      </c>
      <c r="J18" s="7">
        <v>5000</v>
      </c>
      <c r="K18" s="7">
        <v>5000</v>
      </c>
      <c r="L18" s="7">
        <v>5000</v>
      </c>
      <c r="M18" s="7">
        <v>5000</v>
      </c>
      <c r="N18" s="7">
        <v>5000</v>
      </c>
      <c r="O18" s="7">
        <v>5000</v>
      </c>
      <c r="P18" s="7">
        <v>5000</v>
      </c>
      <c r="Q18" s="7">
        <v>5000</v>
      </c>
      <c r="R18" s="7">
        <v>5000</v>
      </c>
      <c r="S18" s="8">
        <f t="shared" si="35"/>
        <v>60000</v>
      </c>
      <c r="T18" s="7">
        <f t="shared" si="36"/>
        <v>6000</v>
      </c>
      <c r="U18" s="7">
        <f t="shared" ref="U18:AE18" si="48">T18</f>
        <v>6000</v>
      </c>
      <c r="V18" s="7">
        <f t="shared" si="48"/>
        <v>6000</v>
      </c>
      <c r="W18" s="7">
        <f t="shared" si="48"/>
        <v>6000</v>
      </c>
      <c r="X18" s="7">
        <f t="shared" si="48"/>
        <v>6000</v>
      </c>
      <c r="Y18" s="7">
        <f t="shared" si="48"/>
        <v>6000</v>
      </c>
      <c r="Z18" s="7">
        <f t="shared" si="48"/>
        <v>6000</v>
      </c>
      <c r="AA18" s="7">
        <f t="shared" si="48"/>
        <v>6000</v>
      </c>
      <c r="AB18" s="7">
        <f t="shared" si="48"/>
        <v>6000</v>
      </c>
      <c r="AC18" s="7">
        <f t="shared" si="48"/>
        <v>6000</v>
      </c>
      <c r="AD18" s="7">
        <f t="shared" si="48"/>
        <v>6000</v>
      </c>
      <c r="AE18" s="7">
        <f t="shared" si="48"/>
        <v>6000</v>
      </c>
      <c r="AF18" s="8">
        <f t="shared" si="38"/>
        <v>72000</v>
      </c>
      <c r="AG18" s="7">
        <f t="shared" si="39"/>
        <v>7200</v>
      </c>
      <c r="AH18" s="7">
        <f t="shared" ref="AH18:AR18" si="49">AG18</f>
        <v>7200</v>
      </c>
      <c r="AI18" s="7">
        <f t="shared" si="49"/>
        <v>7200</v>
      </c>
      <c r="AJ18" s="7">
        <f t="shared" si="49"/>
        <v>7200</v>
      </c>
      <c r="AK18" s="7">
        <f t="shared" si="49"/>
        <v>7200</v>
      </c>
      <c r="AL18" s="7">
        <f t="shared" si="49"/>
        <v>7200</v>
      </c>
      <c r="AM18" s="7">
        <f t="shared" si="49"/>
        <v>7200</v>
      </c>
      <c r="AN18" s="7">
        <f t="shared" si="49"/>
        <v>7200</v>
      </c>
      <c r="AO18" s="7">
        <f t="shared" si="49"/>
        <v>7200</v>
      </c>
      <c r="AP18" s="7">
        <f t="shared" si="49"/>
        <v>7200</v>
      </c>
      <c r="AQ18" s="7">
        <f t="shared" si="49"/>
        <v>7200</v>
      </c>
      <c r="AR18" s="7">
        <f t="shared" si="49"/>
        <v>7200</v>
      </c>
      <c r="AS18" s="8">
        <f t="shared" si="41"/>
        <v>86400</v>
      </c>
      <c r="AT18" s="7">
        <f t="shared" si="42"/>
        <v>8640</v>
      </c>
      <c r="AU18" s="7">
        <f t="shared" ref="AU18:BE18" si="50">AT18</f>
        <v>8640</v>
      </c>
      <c r="AV18" s="7">
        <f t="shared" si="50"/>
        <v>8640</v>
      </c>
      <c r="AW18" s="7">
        <f t="shared" si="50"/>
        <v>8640</v>
      </c>
      <c r="AX18" s="7">
        <f t="shared" si="50"/>
        <v>8640</v>
      </c>
      <c r="AY18" s="7">
        <f t="shared" si="50"/>
        <v>8640</v>
      </c>
      <c r="AZ18" s="7">
        <f t="shared" si="50"/>
        <v>8640</v>
      </c>
      <c r="BA18" s="7">
        <f t="shared" si="50"/>
        <v>8640</v>
      </c>
      <c r="BB18" s="7">
        <f t="shared" si="50"/>
        <v>8640</v>
      </c>
      <c r="BC18" s="7">
        <f t="shared" si="50"/>
        <v>8640</v>
      </c>
      <c r="BD18" s="7">
        <f t="shared" si="50"/>
        <v>8640</v>
      </c>
      <c r="BE18" s="7">
        <f t="shared" si="50"/>
        <v>8640</v>
      </c>
      <c r="BF18" s="8">
        <f t="shared" si="44"/>
        <v>103680</v>
      </c>
      <c r="BG18" s="7">
        <f t="shared" si="45"/>
        <v>10368</v>
      </c>
      <c r="BH18" s="7">
        <f t="shared" ref="BH18:BR18" si="51">BG18</f>
        <v>10368</v>
      </c>
      <c r="BI18" s="7">
        <f t="shared" si="51"/>
        <v>10368</v>
      </c>
      <c r="BJ18" s="7">
        <f t="shared" si="51"/>
        <v>10368</v>
      </c>
      <c r="BK18" s="7">
        <f t="shared" si="51"/>
        <v>10368</v>
      </c>
      <c r="BL18" s="7">
        <f t="shared" si="51"/>
        <v>10368</v>
      </c>
      <c r="BM18" s="7">
        <f t="shared" si="51"/>
        <v>10368</v>
      </c>
      <c r="BN18" s="7">
        <f t="shared" si="51"/>
        <v>10368</v>
      </c>
      <c r="BO18" s="7">
        <f t="shared" si="51"/>
        <v>10368</v>
      </c>
      <c r="BP18" s="7">
        <f t="shared" si="51"/>
        <v>10368</v>
      </c>
      <c r="BQ18" s="7">
        <f t="shared" si="51"/>
        <v>10368</v>
      </c>
      <c r="BR18" s="7">
        <f t="shared" si="51"/>
        <v>10368</v>
      </c>
      <c r="BS18" s="8">
        <f t="shared" si="47"/>
        <v>124416</v>
      </c>
    </row>
    <row r="19" spans="1:71" ht="14.25" customHeight="1" x14ac:dyDescent="0.3">
      <c r="A19" s="7" t="s">
        <v>15</v>
      </c>
      <c r="B19" s="7"/>
      <c r="C19" s="7">
        <v>5000</v>
      </c>
      <c r="D19" s="7">
        <v>5000</v>
      </c>
      <c r="E19" s="7">
        <v>5000</v>
      </c>
      <c r="F19" s="8">
        <f t="shared" si="34"/>
        <v>15000</v>
      </c>
      <c r="G19" s="7">
        <v>5000</v>
      </c>
      <c r="H19" s="7">
        <v>5000</v>
      </c>
      <c r="I19" s="7">
        <v>5000</v>
      </c>
      <c r="J19" s="7">
        <v>5000</v>
      </c>
      <c r="K19" s="7">
        <v>5000</v>
      </c>
      <c r="L19" s="7">
        <v>5000</v>
      </c>
      <c r="M19" s="7">
        <v>5000</v>
      </c>
      <c r="N19" s="7">
        <v>5000</v>
      </c>
      <c r="O19" s="7">
        <v>5000</v>
      </c>
      <c r="P19" s="7">
        <v>5000</v>
      </c>
      <c r="Q19" s="7">
        <v>5000</v>
      </c>
      <c r="R19" s="7">
        <v>5000</v>
      </c>
      <c r="S19" s="8">
        <f t="shared" si="35"/>
        <v>60000</v>
      </c>
      <c r="T19" s="7">
        <f t="shared" si="36"/>
        <v>6000</v>
      </c>
      <c r="U19" s="7">
        <f t="shared" ref="U19:AE19" si="52">T19</f>
        <v>6000</v>
      </c>
      <c r="V19" s="7">
        <f t="shared" si="52"/>
        <v>6000</v>
      </c>
      <c r="W19" s="7">
        <f t="shared" si="52"/>
        <v>6000</v>
      </c>
      <c r="X19" s="7">
        <f t="shared" si="52"/>
        <v>6000</v>
      </c>
      <c r="Y19" s="7">
        <f t="shared" si="52"/>
        <v>6000</v>
      </c>
      <c r="Z19" s="7">
        <f t="shared" si="52"/>
        <v>6000</v>
      </c>
      <c r="AA19" s="7">
        <f t="shared" si="52"/>
        <v>6000</v>
      </c>
      <c r="AB19" s="7">
        <f t="shared" si="52"/>
        <v>6000</v>
      </c>
      <c r="AC19" s="7">
        <f t="shared" si="52"/>
        <v>6000</v>
      </c>
      <c r="AD19" s="7">
        <f t="shared" si="52"/>
        <v>6000</v>
      </c>
      <c r="AE19" s="7">
        <f t="shared" si="52"/>
        <v>6000</v>
      </c>
      <c r="AF19" s="8">
        <f t="shared" si="38"/>
        <v>72000</v>
      </c>
      <c r="AG19" s="7">
        <f t="shared" si="39"/>
        <v>7200</v>
      </c>
      <c r="AH19" s="7">
        <f t="shared" ref="AH19:AR19" si="53">AG19</f>
        <v>7200</v>
      </c>
      <c r="AI19" s="7">
        <f t="shared" si="53"/>
        <v>7200</v>
      </c>
      <c r="AJ19" s="7">
        <f t="shared" si="53"/>
        <v>7200</v>
      </c>
      <c r="AK19" s="7">
        <f t="shared" si="53"/>
        <v>7200</v>
      </c>
      <c r="AL19" s="7">
        <f t="shared" si="53"/>
        <v>7200</v>
      </c>
      <c r="AM19" s="7">
        <f t="shared" si="53"/>
        <v>7200</v>
      </c>
      <c r="AN19" s="7">
        <f t="shared" si="53"/>
        <v>7200</v>
      </c>
      <c r="AO19" s="7">
        <f t="shared" si="53"/>
        <v>7200</v>
      </c>
      <c r="AP19" s="7">
        <f t="shared" si="53"/>
        <v>7200</v>
      </c>
      <c r="AQ19" s="7">
        <f t="shared" si="53"/>
        <v>7200</v>
      </c>
      <c r="AR19" s="7">
        <f t="shared" si="53"/>
        <v>7200</v>
      </c>
      <c r="AS19" s="8">
        <f t="shared" si="41"/>
        <v>86400</v>
      </c>
      <c r="AT19" s="7">
        <f t="shared" si="42"/>
        <v>8640</v>
      </c>
      <c r="AU19" s="7">
        <f t="shared" ref="AU19:BE19" si="54">AT19</f>
        <v>8640</v>
      </c>
      <c r="AV19" s="7">
        <f t="shared" si="54"/>
        <v>8640</v>
      </c>
      <c r="AW19" s="7">
        <f t="shared" si="54"/>
        <v>8640</v>
      </c>
      <c r="AX19" s="7">
        <f t="shared" si="54"/>
        <v>8640</v>
      </c>
      <c r="AY19" s="7">
        <f t="shared" si="54"/>
        <v>8640</v>
      </c>
      <c r="AZ19" s="7">
        <f t="shared" si="54"/>
        <v>8640</v>
      </c>
      <c r="BA19" s="7">
        <f t="shared" si="54"/>
        <v>8640</v>
      </c>
      <c r="BB19" s="7">
        <f t="shared" si="54"/>
        <v>8640</v>
      </c>
      <c r="BC19" s="7">
        <f t="shared" si="54"/>
        <v>8640</v>
      </c>
      <c r="BD19" s="7">
        <f t="shared" si="54"/>
        <v>8640</v>
      </c>
      <c r="BE19" s="7">
        <f t="shared" si="54"/>
        <v>8640</v>
      </c>
      <c r="BF19" s="8">
        <f t="shared" si="44"/>
        <v>103680</v>
      </c>
      <c r="BG19" s="7">
        <f t="shared" si="45"/>
        <v>10368</v>
      </c>
      <c r="BH19" s="7">
        <f t="shared" ref="BH19:BR19" si="55">BG19</f>
        <v>10368</v>
      </c>
      <c r="BI19" s="7">
        <f t="shared" si="55"/>
        <v>10368</v>
      </c>
      <c r="BJ19" s="7">
        <f t="shared" si="55"/>
        <v>10368</v>
      </c>
      <c r="BK19" s="7">
        <f t="shared" si="55"/>
        <v>10368</v>
      </c>
      <c r="BL19" s="7">
        <f t="shared" si="55"/>
        <v>10368</v>
      </c>
      <c r="BM19" s="7">
        <f t="shared" si="55"/>
        <v>10368</v>
      </c>
      <c r="BN19" s="7">
        <f t="shared" si="55"/>
        <v>10368</v>
      </c>
      <c r="BO19" s="7">
        <f t="shared" si="55"/>
        <v>10368</v>
      </c>
      <c r="BP19" s="7">
        <f t="shared" si="55"/>
        <v>10368</v>
      </c>
      <c r="BQ19" s="7">
        <f t="shared" si="55"/>
        <v>10368</v>
      </c>
      <c r="BR19" s="7">
        <f t="shared" si="55"/>
        <v>10368</v>
      </c>
      <c r="BS19" s="8">
        <f t="shared" si="47"/>
        <v>124416</v>
      </c>
    </row>
    <row r="20" spans="1:71" ht="14.25" customHeight="1" x14ac:dyDescent="0.3">
      <c r="A20" s="7" t="s">
        <v>16</v>
      </c>
      <c r="B20" s="7"/>
      <c r="C20" s="7"/>
      <c r="D20" s="7"/>
      <c r="E20" s="7"/>
      <c r="F20" s="8">
        <f t="shared" si="34"/>
        <v>0</v>
      </c>
      <c r="G20" s="7"/>
      <c r="H20" s="7"/>
      <c r="I20" s="7"/>
      <c r="J20" s="7">
        <v>3000</v>
      </c>
      <c r="K20" s="7">
        <v>3000</v>
      </c>
      <c r="L20" s="7">
        <v>3000</v>
      </c>
      <c r="M20" s="7">
        <v>3000</v>
      </c>
      <c r="N20" s="7">
        <v>3000</v>
      </c>
      <c r="O20" s="7">
        <v>3000</v>
      </c>
      <c r="P20" s="7">
        <v>3000</v>
      </c>
      <c r="Q20" s="7">
        <v>3000</v>
      </c>
      <c r="R20" s="7">
        <v>3000</v>
      </c>
      <c r="S20" s="8">
        <f t="shared" si="35"/>
        <v>27000</v>
      </c>
      <c r="T20" s="7">
        <f t="shared" si="36"/>
        <v>3600</v>
      </c>
      <c r="U20" s="7">
        <f t="shared" ref="U20:AE20" si="56">T20</f>
        <v>3600</v>
      </c>
      <c r="V20" s="7">
        <f t="shared" si="56"/>
        <v>3600</v>
      </c>
      <c r="W20" s="7">
        <f t="shared" si="56"/>
        <v>3600</v>
      </c>
      <c r="X20" s="7">
        <f t="shared" si="56"/>
        <v>3600</v>
      </c>
      <c r="Y20" s="7">
        <f t="shared" si="56"/>
        <v>3600</v>
      </c>
      <c r="Z20" s="7">
        <f t="shared" si="56"/>
        <v>3600</v>
      </c>
      <c r="AA20" s="7">
        <f t="shared" si="56"/>
        <v>3600</v>
      </c>
      <c r="AB20" s="7">
        <f t="shared" si="56"/>
        <v>3600</v>
      </c>
      <c r="AC20" s="7">
        <f t="shared" si="56"/>
        <v>3600</v>
      </c>
      <c r="AD20" s="7">
        <f t="shared" si="56"/>
        <v>3600</v>
      </c>
      <c r="AE20" s="7">
        <f t="shared" si="56"/>
        <v>3600</v>
      </c>
      <c r="AF20" s="8">
        <f t="shared" si="38"/>
        <v>43200</v>
      </c>
      <c r="AG20" s="7">
        <f t="shared" si="39"/>
        <v>4320</v>
      </c>
      <c r="AH20" s="7">
        <f t="shared" ref="AH20:AR20" si="57">AG20</f>
        <v>4320</v>
      </c>
      <c r="AI20" s="7">
        <f t="shared" si="57"/>
        <v>4320</v>
      </c>
      <c r="AJ20" s="7">
        <f t="shared" si="57"/>
        <v>4320</v>
      </c>
      <c r="AK20" s="7">
        <f t="shared" si="57"/>
        <v>4320</v>
      </c>
      <c r="AL20" s="7">
        <f t="shared" si="57"/>
        <v>4320</v>
      </c>
      <c r="AM20" s="7">
        <f t="shared" si="57"/>
        <v>4320</v>
      </c>
      <c r="AN20" s="7">
        <f t="shared" si="57"/>
        <v>4320</v>
      </c>
      <c r="AO20" s="7">
        <f t="shared" si="57"/>
        <v>4320</v>
      </c>
      <c r="AP20" s="7">
        <f t="shared" si="57"/>
        <v>4320</v>
      </c>
      <c r="AQ20" s="7">
        <f t="shared" si="57"/>
        <v>4320</v>
      </c>
      <c r="AR20" s="7">
        <f t="shared" si="57"/>
        <v>4320</v>
      </c>
      <c r="AS20" s="8">
        <f t="shared" si="41"/>
        <v>51840</v>
      </c>
      <c r="AT20" s="7">
        <f t="shared" si="42"/>
        <v>5184</v>
      </c>
      <c r="AU20" s="7">
        <f t="shared" ref="AU20:BE20" si="58">AT20</f>
        <v>5184</v>
      </c>
      <c r="AV20" s="7">
        <f t="shared" si="58"/>
        <v>5184</v>
      </c>
      <c r="AW20" s="7">
        <f t="shared" si="58"/>
        <v>5184</v>
      </c>
      <c r="AX20" s="7">
        <f t="shared" si="58"/>
        <v>5184</v>
      </c>
      <c r="AY20" s="7">
        <f t="shared" si="58"/>
        <v>5184</v>
      </c>
      <c r="AZ20" s="7">
        <f t="shared" si="58"/>
        <v>5184</v>
      </c>
      <c r="BA20" s="7">
        <f t="shared" si="58"/>
        <v>5184</v>
      </c>
      <c r="BB20" s="7">
        <f t="shared" si="58"/>
        <v>5184</v>
      </c>
      <c r="BC20" s="7">
        <f t="shared" si="58"/>
        <v>5184</v>
      </c>
      <c r="BD20" s="7">
        <f t="shared" si="58"/>
        <v>5184</v>
      </c>
      <c r="BE20" s="7">
        <f t="shared" si="58"/>
        <v>5184</v>
      </c>
      <c r="BF20" s="8">
        <f t="shared" si="44"/>
        <v>62208</v>
      </c>
      <c r="BG20" s="7">
        <f t="shared" si="45"/>
        <v>6220.8</v>
      </c>
      <c r="BH20" s="7">
        <f t="shared" ref="BH20:BR20" si="59">BG20</f>
        <v>6220.8</v>
      </c>
      <c r="BI20" s="7">
        <f t="shared" si="59"/>
        <v>6220.8</v>
      </c>
      <c r="BJ20" s="7">
        <f t="shared" si="59"/>
        <v>6220.8</v>
      </c>
      <c r="BK20" s="7">
        <f t="shared" si="59"/>
        <v>6220.8</v>
      </c>
      <c r="BL20" s="7">
        <f t="shared" si="59"/>
        <v>6220.8</v>
      </c>
      <c r="BM20" s="7">
        <f t="shared" si="59"/>
        <v>6220.8</v>
      </c>
      <c r="BN20" s="7">
        <f t="shared" si="59"/>
        <v>6220.8</v>
      </c>
      <c r="BO20" s="7">
        <f t="shared" si="59"/>
        <v>6220.8</v>
      </c>
      <c r="BP20" s="7">
        <f t="shared" si="59"/>
        <v>6220.8</v>
      </c>
      <c r="BQ20" s="7">
        <f t="shared" si="59"/>
        <v>6220.8</v>
      </c>
      <c r="BR20" s="7">
        <f t="shared" si="59"/>
        <v>6220.8</v>
      </c>
      <c r="BS20" s="8">
        <f t="shared" si="47"/>
        <v>74649.60000000002</v>
      </c>
    </row>
    <row r="21" spans="1:71" ht="14.25" customHeight="1" x14ac:dyDescent="0.3">
      <c r="A21" s="7" t="s">
        <v>17</v>
      </c>
      <c r="B21" s="7"/>
      <c r="C21" s="7"/>
      <c r="D21" s="7"/>
      <c r="E21" s="7"/>
      <c r="F21" s="8">
        <f t="shared" si="34"/>
        <v>0</v>
      </c>
      <c r="G21" s="7"/>
      <c r="H21" s="7"/>
      <c r="I21" s="7"/>
      <c r="J21" s="7"/>
      <c r="K21" s="7"/>
      <c r="L21" s="7"/>
      <c r="M21" s="7">
        <v>4000</v>
      </c>
      <c r="N21" s="7">
        <v>4000</v>
      </c>
      <c r="O21" s="7">
        <v>4000</v>
      </c>
      <c r="P21" s="7">
        <v>4000</v>
      </c>
      <c r="Q21" s="7">
        <v>4000</v>
      </c>
      <c r="R21" s="7">
        <v>4000</v>
      </c>
      <c r="S21" s="8">
        <f t="shared" si="35"/>
        <v>24000</v>
      </c>
      <c r="T21" s="7">
        <f t="shared" si="36"/>
        <v>4800</v>
      </c>
      <c r="U21" s="7">
        <f t="shared" ref="U21:AE21" si="60">T21</f>
        <v>4800</v>
      </c>
      <c r="V21" s="7">
        <f t="shared" si="60"/>
        <v>4800</v>
      </c>
      <c r="W21" s="7">
        <f t="shared" si="60"/>
        <v>4800</v>
      </c>
      <c r="X21" s="7">
        <f t="shared" si="60"/>
        <v>4800</v>
      </c>
      <c r="Y21" s="7">
        <f t="shared" si="60"/>
        <v>4800</v>
      </c>
      <c r="Z21" s="7">
        <f t="shared" si="60"/>
        <v>4800</v>
      </c>
      <c r="AA21" s="7">
        <f t="shared" si="60"/>
        <v>4800</v>
      </c>
      <c r="AB21" s="7">
        <f t="shared" si="60"/>
        <v>4800</v>
      </c>
      <c r="AC21" s="7">
        <f t="shared" si="60"/>
        <v>4800</v>
      </c>
      <c r="AD21" s="7">
        <f t="shared" si="60"/>
        <v>4800</v>
      </c>
      <c r="AE21" s="7">
        <f t="shared" si="60"/>
        <v>4800</v>
      </c>
      <c r="AF21" s="8">
        <f t="shared" si="38"/>
        <v>57600</v>
      </c>
      <c r="AG21" s="7">
        <f t="shared" si="39"/>
        <v>5760</v>
      </c>
      <c r="AH21" s="7">
        <f t="shared" ref="AH21:AR21" si="61">AG21</f>
        <v>5760</v>
      </c>
      <c r="AI21" s="7">
        <f t="shared" si="61"/>
        <v>5760</v>
      </c>
      <c r="AJ21" s="7">
        <f t="shared" si="61"/>
        <v>5760</v>
      </c>
      <c r="AK21" s="7">
        <f t="shared" si="61"/>
        <v>5760</v>
      </c>
      <c r="AL21" s="7">
        <f t="shared" si="61"/>
        <v>5760</v>
      </c>
      <c r="AM21" s="7">
        <f t="shared" si="61"/>
        <v>5760</v>
      </c>
      <c r="AN21" s="7">
        <f t="shared" si="61"/>
        <v>5760</v>
      </c>
      <c r="AO21" s="7">
        <f t="shared" si="61"/>
        <v>5760</v>
      </c>
      <c r="AP21" s="7">
        <f t="shared" si="61"/>
        <v>5760</v>
      </c>
      <c r="AQ21" s="7">
        <f t="shared" si="61"/>
        <v>5760</v>
      </c>
      <c r="AR21" s="7">
        <f t="shared" si="61"/>
        <v>5760</v>
      </c>
      <c r="AS21" s="8">
        <f t="shared" si="41"/>
        <v>69120</v>
      </c>
      <c r="AT21" s="7">
        <f t="shared" si="42"/>
        <v>6912</v>
      </c>
      <c r="AU21" s="7">
        <f t="shared" ref="AU21:BE21" si="62">AT21</f>
        <v>6912</v>
      </c>
      <c r="AV21" s="7">
        <f t="shared" si="62"/>
        <v>6912</v>
      </c>
      <c r="AW21" s="7">
        <f t="shared" si="62"/>
        <v>6912</v>
      </c>
      <c r="AX21" s="7">
        <f t="shared" si="62"/>
        <v>6912</v>
      </c>
      <c r="AY21" s="7">
        <f t="shared" si="62"/>
        <v>6912</v>
      </c>
      <c r="AZ21" s="7">
        <f t="shared" si="62"/>
        <v>6912</v>
      </c>
      <c r="BA21" s="7">
        <f t="shared" si="62"/>
        <v>6912</v>
      </c>
      <c r="BB21" s="7">
        <f t="shared" si="62"/>
        <v>6912</v>
      </c>
      <c r="BC21" s="7">
        <f t="shared" si="62"/>
        <v>6912</v>
      </c>
      <c r="BD21" s="7">
        <f t="shared" si="62"/>
        <v>6912</v>
      </c>
      <c r="BE21" s="7">
        <f t="shared" si="62"/>
        <v>6912</v>
      </c>
      <c r="BF21" s="8">
        <f t="shared" si="44"/>
        <v>82944</v>
      </c>
      <c r="BG21" s="7">
        <f t="shared" si="45"/>
        <v>8294.4</v>
      </c>
      <c r="BH21" s="7">
        <f t="shared" ref="BH21:BR21" si="63">BG21</f>
        <v>8294.4</v>
      </c>
      <c r="BI21" s="7">
        <f t="shared" si="63"/>
        <v>8294.4</v>
      </c>
      <c r="BJ21" s="7">
        <f t="shared" si="63"/>
        <v>8294.4</v>
      </c>
      <c r="BK21" s="7">
        <f t="shared" si="63"/>
        <v>8294.4</v>
      </c>
      <c r="BL21" s="7">
        <f t="shared" si="63"/>
        <v>8294.4</v>
      </c>
      <c r="BM21" s="7">
        <f t="shared" si="63"/>
        <v>8294.4</v>
      </c>
      <c r="BN21" s="7">
        <f t="shared" si="63"/>
        <v>8294.4</v>
      </c>
      <c r="BO21" s="7">
        <f t="shared" si="63"/>
        <v>8294.4</v>
      </c>
      <c r="BP21" s="7">
        <f t="shared" si="63"/>
        <v>8294.4</v>
      </c>
      <c r="BQ21" s="7">
        <f t="shared" si="63"/>
        <v>8294.4</v>
      </c>
      <c r="BR21" s="7">
        <f t="shared" si="63"/>
        <v>8294.4</v>
      </c>
      <c r="BS21" s="8">
        <f t="shared" si="47"/>
        <v>99532.799999999974</v>
      </c>
    </row>
    <row r="22" spans="1:71" ht="14.25" customHeight="1" x14ac:dyDescent="0.3">
      <c r="A22" s="7" t="s">
        <v>18</v>
      </c>
      <c r="B22" s="7"/>
      <c r="C22" s="7"/>
      <c r="D22" s="7"/>
      <c r="E22" s="7"/>
      <c r="F22" s="8">
        <f t="shared" si="34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>
        <f t="shared" si="35"/>
        <v>0</v>
      </c>
      <c r="T22" s="7">
        <f t="shared" si="36"/>
        <v>0</v>
      </c>
      <c r="U22" s="7">
        <f t="shared" ref="U22:V27" si="64">T22</f>
        <v>0</v>
      </c>
      <c r="V22" s="7">
        <f t="shared" si="64"/>
        <v>0</v>
      </c>
      <c r="W22" s="7">
        <v>4000</v>
      </c>
      <c r="X22" s="7">
        <v>4000</v>
      </c>
      <c r="Y22" s="7">
        <v>4000</v>
      </c>
      <c r="Z22" s="7">
        <v>4000</v>
      </c>
      <c r="AA22" s="7">
        <v>4000</v>
      </c>
      <c r="AB22" s="7">
        <v>4000</v>
      </c>
      <c r="AC22" s="7">
        <v>4000</v>
      </c>
      <c r="AD22" s="7">
        <v>4000</v>
      </c>
      <c r="AE22" s="7">
        <v>4000</v>
      </c>
      <c r="AF22" s="8">
        <f t="shared" si="38"/>
        <v>36000</v>
      </c>
      <c r="AG22" s="7">
        <f t="shared" si="39"/>
        <v>4800</v>
      </c>
      <c r="AH22" s="7">
        <f t="shared" ref="AH22:AR22" si="65">AG22</f>
        <v>4800</v>
      </c>
      <c r="AI22" s="7">
        <f t="shared" si="65"/>
        <v>4800</v>
      </c>
      <c r="AJ22" s="7">
        <f t="shared" si="65"/>
        <v>4800</v>
      </c>
      <c r="AK22" s="7">
        <f t="shared" si="65"/>
        <v>4800</v>
      </c>
      <c r="AL22" s="7">
        <f t="shared" si="65"/>
        <v>4800</v>
      </c>
      <c r="AM22" s="7">
        <f t="shared" si="65"/>
        <v>4800</v>
      </c>
      <c r="AN22" s="7">
        <f t="shared" si="65"/>
        <v>4800</v>
      </c>
      <c r="AO22" s="7">
        <f t="shared" si="65"/>
        <v>4800</v>
      </c>
      <c r="AP22" s="7">
        <f t="shared" si="65"/>
        <v>4800</v>
      </c>
      <c r="AQ22" s="7">
        <f t="shared" si="65"/>
        <v>4800</v>
      </c>
      <c r="AR22" s="7">
        <f t="shared" si="65"/>
        <v>4800</v>
      </c>
      <c r="AS22" s="8">
        <f t="shared" si="41"/>
        <v>57600</v>
      </c>
      <c r="AT22" s="7">
        <f t="shared" si="42"/>
        <v>5760</v>
      </c>
      <c r="AU22" s="7">
        <f t="shared" ref="AU22:BE22" si="66">AT22</f>
        <v>5760</v>
      </c>
      <c r="AV22" s="7">
        <f t="shared" si="66"/>
        <v>5760</v>
      </c>
      <c r="AW22" s="7">
        <f t="shared" si="66"/>
        <v>5760</v>
      </c>
      <c r="AX22" s="7">
        <f t="shared" si="66"/>
        <v>5760</v>
      </c>
      <c r="AY22" s="7">
        <f t="shared" si="66"/>
        <v>5760</v>
      </c>
      <c r="AZ22" s="7">
        <f t="shared" si="66"/>
        <v>5760</v>
      </c>
      <c r="BA22" s="7">
        <f t="shared" si="66"/>
        <v>5760</v>
      </c>
      <c r="BB22" s="7">
        <f t="shared" si="66"/>
        <v>5760</v>
      </c>
      <c r="BC22" s="7">
        <f t="shared" si="66"/>
        <v>5760</v>
      </c>
      <c r="BD22" s="7">
        <f t="shared" si="66"/>
        <v>5760</v>
      </c>
      <c r="BE22" s="7">
        <f t="shared" si="66"/>
        <v>5760</v>
      </c>
      <c r="BF22" s="8">
        <f t="shared" si="44"/>
        <v>69120</v>
      </c>
      <c r="BG22" s="7">
        <f t="shared" si="45"/>
        <v>6912</v>
      </c>
      <c r="BH22" s="7">
        <f t="shared" ref="BH22:BR22" si="67">BG22</f>
        <v>6912</v>
      </c>
      <c r="BI22" s="7">
        <f t="shared" si="67"/>
        <v>6912</v>
      </c>
      <c r="BJ22" s="7">
        <f t="shared" si="67"/>
        <v>6912</v>
      </c>
      <c r="BK22" s="7">
        <f t="shared" si="67"/>
        <v>6912</v>
      </c>
      <c r="BL22" s="7">
        <f t="shared" si="67"/>
        <v>6912</v>
      </c>
      <c r="BM22" s="7">
        <f t="shared" si="67"/>
        <v>6912</v>
      </c>
      <c r="BN22" s="7">
        <f t="shared" si="67"/>
        <v>6912</v>
      </c>
      <c r="BO22" s="7">
        <f t="shared" si="67"/>
        <v>6912</v>
      </c>
      <c r="BP22" s="7">
        <f t="shared" si="67"/>
        <v>6912</v>
      </c>
      <c r="BQ22" s="7">
        <f t="shared" si="67"/>
        <v>6912</v>
      </c>
      <c r="BR22" s="7">
        <f t="shared" si="67"/>
        <v>6912</v>
      </c>
      <c r="BS22" s="8">
        <f t="shared" si="47"/>
        <v>82944</v>
      </c>
    </row>
    <row r="23" spans="1:71" ht="14.25" customHeight="1" x14ac:dyDescent="0.3">
      <c r="A23" s="7" t="s">
        <v>19</v>
      </c>
      <c r="B23" s="7"/>
      <c r="C23" s="7"/>
      <c r="D23" s="7"/>
      <c r="E23" s="7"/>
      <c r="F23" s="8">
        <f t="shared" si="34"/>
        <v>0</v>
      </c>
      <c r="G23" s="7">
        <v>4000</v>
      </c>
      <c r="H23" s="7">
        <v>4000</v>
      </c>
      <c r="I23" s="7">
        <v>4000</v>
      </c>
      <c r="J23" s="7">
        <v>4000</v>
      </c>
      <c r="K23" s="7">
        <v>4000</v>
      </c>
      <c r="L23" s="7">
        <v>4000</v>
      </c>
      <c r="M23" s="7">
        <v>4000</v>
      </c>
      <c r="N23" s="7">
        <v>4000</v>
      </c>
      <c r="O23" s="7">
        <v>4000</v>
      </c>
      <c r="P23" s="7">
        <v>4000</v>
      </c>
      <c r="Q23" s="7">
        <v>4000</v>
      </c>
      <c r="R23" s="7">
        <v>4000</v>
      </c>
      <c r="S23" s="8">
        <f t="shared" si="35"/>
        <v>48000</v>
      </c>
      <c r="T23" s="7">
        <f t="shared" si="36"/>
        <v>4800</v>
      </c>
      <c r="U23" s="7">
        <f t="shared" si="64"/>
        <v>4800</v>
      </c>
      <c r="V23" s="7">
        <f t="shared" si="64"/>
        <v>4800</v>
      </c>
      <c r="W23" s="7">
        <f t="shared" ref="W23:AE23" si="68">V23</f>
        <v>4800</v>
      </c>
      <c r="X23" s="7">
        <f t="shared" si="68"/>
        <v>4800</v>
      </c>
      <c r="Y23" s="7">
        <f t="shared" si="68"/>
        <v>4800</v>
      </c>
      <c r="Z23" s="7">
        <f t="shared" si="68"/>
        <v>4800</v>
      </c>
      <c r="AA23" s="7">
        <f t="shared" si="68"/>
        <v>4800</v>
      </c>
      <c r="AB23" s="7">
        <f t="shared" si="68"/>
        <v>4800</v>
      </c>
      <c r="AC23" s="7">
        <f t="shared" si="68"/>
        <v>4800</v>
      </c>
      <c r="AD23" s="7">
        <f t="shared" si="68"/>
        <v>4800</v>
      </c>
      <c r="AE23" s="7">
        <f t="shared" si="68"/>
        <v>4800</v>
      </c>
      <c r="AF23" s="8">
        <f t="shared" si="38"/>
        <v>57600</v>
      </c>
      <c r="AG23" s="7">
        <f t="shared" si="39"/>
        <v>5760</v>
      </c>
      <c r="AH23" s="7">
        <f t="shared" ref="AH23:AR23" si="69">AG23</f>
        <v>5760</v>
      </c>
      <c r="AI23" s="7">
        <f t="shared" si="69"/>
        <v>5760</v>
      </c>
      <c r="AJ23" s="7">
        <f t="shared" si="69"/>
        <v>5760</v>
      </c>
      <c r="AK23" s="7">
        <f t="shared" si="69"/>
        <v>5760</v>
      </c>
      <c r="AL23" s="7">
        <f t="shared" si="69"/>
        <v>5760</v>
      </c>
      <c r="AM23" s="7">
        <f t="shared" si="69"/>
        <v>5760</v>
      </c>
      <c r="AN23" s="7">
        <f t="shared" si="69"/>
        <v>5760</v>
      </c>
      <c r="AO23" s="7">
        <f t="shared" si="69"/>
        <v>5760</v>
      </c>
      <c r="AP23" s="7">
        <f t="shared" si="69"/>
        <v>5760</v>
      </c>
      <c r="AQ23" s="7">
        <f t="shared" si="69"/>
        <v>5760</v>
      </c>
      <c r="AR23" s="7">
        <f t="shared" si="69"/>
        <v>5760</v>
      </c>
      <c r="AS23" s="8">
        <f t="shared" si="41"/>
        <v>69120</v>
      </c>
      <c r="AT23" s="7">
        <f t="shared" si="42"/>
        <v>6912</v>
      </c>
      <c r="AU23" s="7">
        <f t="shared" ref="AU23:BE23" si="70">AT23</f>
        <v>6912</v>
      </c>
      <c r="AV23" s="7">
        <f t="shared" si="70"/>
        <v>6912</v>
      </c>
      <c r="AW23" s="7">
        <f t="shared" si="70"/>
        <v>6912</v>
      </c>
      <c r="AX23" s="7">
        <f t="shared" si="70"/>
        <v>6912</v>
      </c>
      <c r="AY23" s="7">
        <f t="shared" si="70"/>
        <v>6912</v>
      </c>
      <c r="AZ23" s="7">
        <f t="shared" si="70"/>
        <v>6912</v>
      </c>
      <c r="BA23" s="7">
        <f t="shared" si="70"/>
        <v>6912</v>
      </c>
      <c r="BB23" s="7">
        <f t="shared" si="70"/>
        <v>6912</v>
      </c>
      <c r="BC23" s="7">
        <f t="shared" si="70"/>
        <v>6912</v>
      </c>
      <c r="BD23" s="7">
        <f t="shared" si="70"/>
        <v>6912</v>
      </c>
      <c r="BE23" s="7">
        <f t="shared" si="70"/>
        <v>6912</v>
      </c>
      <c r="BF23" s="8">
        <f t="shared" si="44"/>
        <v>82944</v>
      </c>
      <c r="BG23" s="7">
        <f t="shared" si="45"/>
        <v>8294.4</v>
      </c>
      <c r="BH23" s="7">
        <f t="shared" ref="BH23:BR23" si="71">BG23</f>
        <v>8294.4</v>
      </c>
      <c r="BI23" s="7">
        <f t="shared" si="71"/>
        <v>8294.4</v>
      </c>
      <c r="BJ23" s="7">
        <f t="shared" si="71"/>
        <v>8294.4</v>
      </c>
      <c r="BK23" s="7">
        <f t="shared" si="71"/>
        <v>8294.4</v>
      </c>
      <c r="BL23" s="7">
        <f t="shared" si="71"/>
        <v>8294.4</v>
      </c>
      <c r="BM23" s="7">
        <f t="shared" si="71"/>
        <v>8294.4</v>
      </c>
      <c r="BN23" s="7">
        <f t="shared" si="71"/>
        <v>8294.4</v>
      </c>
      <c r="BO23" s="7">
        <f t="shared" si="71"/>
        <v>8294.4</v>
      </c>
      <c r="BP23" s="7">
        <f t="shared" si="71"/>
        <v>8294.4</v>
      </c>
      <c r="BQ23" s="7">
        <f t="shared" si="71"/>
        <v>8294.4</v>
      </c>
      <c r="BR23" s="7">
        <f t="shared" si="71"/>
        <v>8294.4</v>
      </c>
      <c r="BS23" s="8">
        <f t="shared" si="47"/>
        <v>99532.799999999974</v>
      </c>
    </row>
    <row r="24" spans="1:71" ht="14.25" customHeight="1" x14ac:dyDescent="0.3">
      <c r="A24" s="7" t="s">
        <v>20</v>
      </c>
      <c r="B24" s="7"/>
      <c r="C24" s="7"/>
      <c r="D24" s="7"/>
      <c r="E24" s="7"/>
      <c r="F24" s="8">
        <f t="shared" si="34"/>
        <v>0</v>
      </c>
      <c r="G24" s="7"/>
      <c r="H24" s="7"/>
      <c r="I24" s="7"/>
      <c r="J24" s="7"/>
      <c r="K24" s="7"/>
      <c r="L24" s="7"/>
      <c r="M24" s="7"/>
      <c r="N24" s="7"/>
      <c r="O24" s="7">
        <v>3500</v>
      </c>
      <c r="P24" s="7">
        <v>3500</v>
      </c>
      <c r="Q24" s="7">
        <v>3500</v>
      </c>
      <c r="R24" s="7">
        <v>3500</v>
      </c>
      <c r="S24" s="8">
        <f t="shared" si="35"/>
        <v>14000</v>
      </c>
      <c r="T24" s="7">
        <f t="shared" si="36"/>
        <v>4200</v>
      </c>
      <c r="U24" s="7">
        <f t="shared" si="64"/>
        <v>4200</v>
      </c>
      <c r="V24" s="7">
        <f t="shared" si="64"/>
        <v>4200</v>
      </c>
      <c r="W24" s="7">
        <f t="shared" ref="W24:AE24" si="72">V24</f>
        <v>4200</v>
      </c>
      <c r="X24" s="7">
        <f t="shared" si="72"/>
        <v>4200</v>
      </c>
      <c r="Y24" s="7">
        <f t="shared" si="72"/>
        <v>4200</v>
      </c>
      <c r="Z24" s="7">
        <f t="shared" si="72"/>
        <v>4200</v>
      </c>
      <c r="AA24" s="7">
        <f t="shared" si="72"/>
        <v>4200</v>
      </c>
      <c r="AB24" s="7">
        <f t="shared" si="72"/>
        <v>4200</v>
      </c>
      <c r="AC24" s="7">
        <f t="shared" si="72"/>
        <v>4200</v>
      </c>
      <c r="AD24" s="7">
        <f t="shared" si="72"/>
        <v>4200</v>
      </c>
      <c r="AE24" s="7">
        <f t="shared" si="72"/>
        <v>4200</v>
      </c>
      <c r="AF24" s="8">
        <f t="shared" si="38"/>
        <v>50400</v>
      </c>
      <c r="AG24" s="7">
        <f t="shared" si="39"/>
        <v>5040</v>
      </c>
      <c r="AH24" s="7">
        <f t="shared" ref="AH24:AR24" si="73">AG24</f>
        <v>5040</v>
      </c>
      <c r="AI24" s="7">
        <f t="shared" si="73"/>
        <v>5040</v>
      </c>
      <c r="AJ24" s="7">
        <f t="shared" si="73"/>
        <v>5040</v>
      </c>
      <c r="AK24" s="7">
        <f t="shared" si="73"/>
        <v>5040</v>
      </c>
      <c r="AL24" s="7">
        <f t="shared" si="73"/>
        <v>5040</v>
      </c>
      <c r="AM24" s="7">
        <f t="shared" si="73"/>
        <v>5040</v>
      </c>
      <c r="AN24" s="7">
        <f t="shared" si="73"/>
        <v>5040</v>
      </c>
      <c r="AO24" s="7">
        <f t="shared" si="73"/>
        <v>5040</v>
      </c>
      <c r="AP24" s="7">
        <f t="shared" si="73"/>
        <v>5040</v>
      </c>
      <c r="AQ24" s="7">
        <f t="shared" si="73"/>
        <v>5040</v>
      </c>
      <c r="AR24" s="7">
        <f t="shared" si="73"/>
        <v>5040</v>
      </c>
      <c r="AS24" s="8">
        <f t="shared" si="41"/>
        <v>60480</v>
      </c>
      <c r="AT24" s="7">
        <f t="shared" si="42"/>
        <v>6048</v>
      </c>
      <c r="AU24" s="7">
        <f t="shared" ref="AU24:BE24" si="74">AT24</f>
        <v>6048</v>
      </c>
      <c r="AV24" s="7">
        <f t="shared" si="74"/>
        <v>6048</v>
      </c>
      <c r="AW24" s="7">
        <f t="shared" si="74"/>
        <v>6048</v>
      </c>
      <c r="AX24" s="7">
        <f t="shared" si="74"/>
        <v>6048</v>
      </c>
      <c r="AY24" s="7">
        <f t="shared" si="74"/>
        <v>6048</v>
      </c>
      <c r="AZ24" s="7">
        <f t="shared" si="74"/>
        <v>6048</v>
      </c>
      <c r="BA24" s="7">
        <f t="shared" si="74"/>
        <v>6048</v>
      </c>
      <c r="BB24" s="7">
        <f t="shared" si="74"/>
        <v>6048</v>
      </c>
      <c r="BC24" s="7">
        <f t="shared" si="74"/>
        <v>6048</v>
      </c>
      <c r="BD24" s="7">
        <f t="shared" si="74"/>
        <v>6048</v>
      </c>
      <c r="BE24" s="7">
        <f t="shared" si="74"/>
        <v>6048</v>
      </c>
      <c r="BF24" s="8">
        <f t="shared" si="44"/>
        <v>72576</v>
      </c>
      <c r="BG24" s="7">
        <f t="shared" si="45"/>
        <v>7257.5999999999995</v>
      </c>
      <c r="BH24" s="7">
        <f t="shared" ref="BH24:BR24" si="75">BG24</f>
        <v>7257.5999999999995</v>
      </c>
      <c r="BI24" s="7">
        <f t="shared" si="75"/>
        <v>7257.5999999999995</v>
      </c>
      <c r="BJ24" s="7">
        <f t="shared" si="75"/>
        <v>7257.5999999999995</v>
      </c>
      <c r="BK24" s="7">
        <f t="shared" si="75"/>
        <v>7257.5999999999995</v>
      </c>
      <c r="BL24" s="7">
        <f t="shared" si="75"/>
        <v>7257.5999999999995</v>
      </c>
      <c r="BM24" s="7">
        <f t="shared" si="75"/>
        <v>7257.5999999999995</v>
      </c>
      <c r="BN24" s="7">
        <f t="shared" si="75"/>
        <v>7257.5999999999995</v>
      </c>
      <c r="BO24" s="7">
        <f t="shared" si="75"/>
        <v>7257.5999999999995</v>
      </c>
      <c r="BP24" s="7">
        <f t="shared" si="75"/>
        <v>7257.5999999999995</v>
      </c>
      <c r="BQ24" s="7">
        <f t="shared" si="75"/>
        <v>7257.5999999999995</v>
      </c>
      <c r="BR24" s="7">
        <f t="shared" si="75"/>
        <v>7257.5999999999995</v>
      </c>
      <c r="BS24" s="8">
        <f t="shared" si="47"/>
        <v>87091.200000000012</v>
      </c>
    </row>
    <row r="25" spans="1:71" ht="14.25" customHeight="1" x14ac:dyDescent="0.3">
      <c r="A25" s="7" t="s">
        <v>21</v>
      </c>
      <c r="B25" s="7"/>
      <c r="C25" s="7"/>
      <c r="D25" s="7"/>
      <c r="E25" s="7"/>
      <c r="F25" s="8">
        <f t="shared" si="34"/>
        <v>0</v>
      </c>
      <c r="G25" s="7">
        <v>2800</v>
      </c>
      <c r="H25" s="7">
        <v>2800</v>
      </c>
      <c r="I25" s="7">
        <v>2800</v>
      </c>
      <c r="J25" s="7">
        <v>2800</v>
      </c>
      <c r="K25" s="7">
        <v>2800</v>
      </c>
      <c r="L25" s="7">
        <v>2800</v>
      </c>
      <c r="M25" s="7">
        <v>2800</v>
      </c>
      <c r="N25" s="7">
        <v>2800</v>
      </c>
      <c r="O25" s="7">
        <v>2800</v>
      </c>
      <c r="P25" s="7">
        <v>2800</v>
      </c>
      <c r="Q25" s="7">
        <v>2800</v>
      </c>
      <c r="R25" s="7">
        <v>2800</v>
      </c>
      <c r="S25" s="8">
        <f t="shared" si="35"/>
        <v>33600</v>
      </c>
      <c r="T25" s="7">
        <f t="shared" si="36"/>
        <v>3360</v>
      </c>
      <c r="U25" s="7">
        <f t="shared" si="64"/>
        <v>3360</v>
      </c>
      <c r="V25" s="7">
        <f t="shared" si="64"/>
        <v>3360</v>
      </c>
      <c r="W25" s="7">
        <f t="shared" ref="W25:AE25" si="76">V25</f>
        <v>3360</v>
      </c>
      <c r="X25" s="7">
        <f t="shared" si="76"/>
        <v>3360</v>
      </c>
      <c r="Y25" s="7">
        <f t="shared" si="76"/>
        <v>3360</v>
      </c>
      <c r="Z25" s="7">
        <f t="shared" si="76"/>
        <v>3360</v>
      </c>
      <c r="AA25" s="7">
        <f t="shared" si="76"/>
        <v>3360</v>
      </c>
      <c r="AB25" s="7">
        <f t="shared" si="76"/>
        <v>3360</v>
      </c>
      <c r="AC25" s="7">
        <f t="shared" si="76"/>
        <v>3360</v>
      </c>
      <c r="AD25" s="7">
        <f t="shared" si="76"/>
        <v>3360</v>
      </c>
      <c r="AE25" s="7">
        <f t="shared" si="76"/>
        <v>3360</v>
      </c>
      <c r="AF25" s="8">
        <f t="shared" si="38"/>
        <v>40320</v>
      </c>
      <c r="AG25" s="7">
        <f t="shared" si="39"/>
        <v>4032</v>
      </c>
      <c r="AH25" s="7">
        <f t="shared" ref="AH25:AR25" si="77">AG25</f>
        <v>4032</v>
      </c>
      <c r="AI25" s="7">
        <f t="shared" si="77"/>
        <v>4032</v>
      </c>
      <c r="AJ25" s="7">
        <f t="shared" si="77"/>
        <v>4032</v>
      </c>
      <c r="AK25" s="7">
        <f t="shared" si="77"/>
        <v>4032</v>
      </c>
      <c r="AL25" s="7">
        <f t="shared" si="77"/>
        <v>4032</v>
      </c>
      <c r="AM25" s="7">
        <f t="shared" si="77"/>
        <v>4032</v>
      </c>
      <c r="AN25" s="7">
        <f t="shared" si="77"/>
        <v>4032</v>
      </c>
      <c r="AO25" s="7">
        <f t="shared" si="77"/>
        <v>4032</v>
      </c>
      <c r="AP25" s="7">
        <f t="shared" si="77"/>
        <v>4032</v>
      </c>
      <c r="AQ25" s="7">
        <f t="shared" si="77"/>
        <v>4032</v>
      </c>
      <c r="AR25" s="7">
        <f t="shared" si="77"/>
        <v>4032</v>
      </c>
      <c r="AS25" s="8">
        <f t="shared" si="41"/>
        <v>48384</v>
      </c>
      <c r="AT25" s="7">
        <f t="shared" si="42"/>
        <v>4838.3999999999996</v>
      </c>
      <c r="AU25" s="7">
        <f t="shared" ref="AU25:BE25" si="78">AT25</f>
        <v>4838.3999999999996</v>
      </c>
      <c r="AV25" s="7">
        <f t="shared" si="78"/>
        <v>4838.3999999999996</v>
      </c>
      <c r="AW25" s="7">
        <f t="shared" si="78"/>
        <v>4838.3999999999996</v>
      </c>
      <c r="AX25" s="7">
        <f t="shared" si="78"/>
        <v>4838.3999999999996</v>
      </c>
      <c r="AY25" s="7">
        <f t="shared" si="78"/>
        <v>4838.3999999999996</v>
      </c>
      <c r="AZ25" s="7">
        <f t="shared" si="78"/>
        <v>4838.3999999999996</v>
      </c>
      <c r="BA25" s="7">
        <f t="shared" si="78"/>
        <v>4838.3999999999996</v>
      </c>
      <c r="BB25" s="7">
        <f t="shared" si="78"/>
        <v>4838.3999999999996</v>
      </c>
      <c r="BC25" s="7">
        <f t="shared" si="78"/>
        <v>4838.3999999999996</v>
      </c>
      <c r="BD25" s="7">
        <f t="shared" si="78"/>
        <v>4838.3999999999996</v>
      </c>
      <c r="BE25" s="7">
        <f t="shared" si="78"/>
        <v>4838.3999999999996</v>
      </c>
      <c r="BF25" s="8">
        <f t="shared" si="44"/>
        <v>58060.80000000001</v>
      </c>
      <c r="BG25" s="7">
        <f t="shared" si="45"/>
        <v>5806.079999999999</v>
      </c>
      <c r="BH25" s="7">
        <f t="shared" ref="BH25:BR25" si="79">BG25</f>
        <v>5806.079999999999</v>
      </c>
      <c r="BI25" s="7">
        <f t="shared" si="79"/>
        <v>5806.079999999999</v>
      </c>
      <c r="BJ25" s="7">
        <f t="shared" si="79"/>
        <v>5806.079999999999</v>
      </c>
      <c r="BK25" s="7">
        <f t="shared" si="79"/>
        <v>5806.079999999999</v>
      </c>
      <c r="BL25" s="7">
        <f t="shared" si="79"/>
        <v>5806.079999999999</v>
      </c>
      <c r="BM25" s="7">
        <f t="shared" si="79"/>
        <v>5806.079999999999</v>
      </c>
      <c r="BN25" s="7">
        <f t="shared" si="79"/>
        <v>5806.079999999999</v>
      </c>
      <c r="BO25" s="7">
        <f t="shared" si="79"/>
        <v>5806.079999999999</v>
      </c>
      <c r="BP25" s="7">
        <f t="shared" si="79"/>
        <v>5806.079999999999</v>
      </c>
      <c r="BQ25" s="7">
        <f t="shared" si="79"/>
        <v>5806.079999999999</v>
      </c>
      <c r="BR25" s="7">
        <f t="shared" si="79"/>
        <v>5806.079999999999</v>
      </c>
      <c r="BS25" s="8">
        <f t="shared" si="47"/>
        <v>69672.960000000006</v>
      </c>
    </row>
    <row r="26" spans="1:71" ht="14.25" customHeight="1" x14ac:dyDescent="0.3">
      <c r="A26" s="7" t="s">
        <v>22</v>
      </c>
      <c r="B26" s="7"/>
      <c r="C26" s="7"/>
      <c r="D26" s="7"/>
      <c r="E26" s="7"/>
      <c r="F26" s="8">
        <f t="shared" si="34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>
        <f t="shared" si="35"/>
        <v>0</v>
      </c>
      <c r="T26" s="7">
        <f t="shared" si="36"/>
        <v>0</v>
      </c>
      <c r="U26" s="7">
        <f t="shared" si="64"/>
        <v>0</v>
      </c>
      <c r="V26" s="7">
        <f t="shared" si="64"/>
        <v>0</v>
      </c>
      <c r="W26" s="7"/>
      <c r="X26" s="7"/>
      <c r="Y26" s="7"/>
      <c r="Z26" s="7">
        <v>2800</v>
      </c>
      <c r="AA26" s="7">
        <v>2800</v>
      </c>
      <c r="AB26" s="7">
        <v>2800</v>
      </c>
      <c r="AC26" s="7">
        <v>2800</v>
      </c>
      <c r="AD26" s="7">
        <v>2800</v>
      </c>
      <c r="AE26" s="7">
        <v>2800</v>
      </c>
      <c r="AF26" s="8">
        <f t="shared" si="38"/>
        <v>16800</v>
      </c>
      <c r="AG26" s="7">
        <f t="shared" si="39"/>
        <v>3360</v>
      </c>
      <c r="AH26" s="7">
        <f t="shared" ref="AH26:AR26" si="80">AG26</f>
        <v>3360</v>
      </c>
      <c r="AI26" s="7">
        <f t="shared" si="80"/>
        <v>3360</v>
      </c>
      <c r="AJ26" s="7">
        <f t="shared" si="80"/>
        <v>3360</v>
      </c>
      <c r="AK26" s="7">
        <f t="shared" si="80"/>
        <v>3360</v>
      </c>
      <c r="AL26" s="7">
        <f t="shared" si="80"/>
        <v>3360</v>
      </c>
      <c r="AM26" s="7">
        <f t="shared" si="80"/>
        <v>3360</v>
      </c>
      <c r="AN26" s="7">
        <f t="shared" si="80"/>
        <v>3360</v>
      </c>
      <c r="AO26" s="7">
        <f t="shared" si="80"/>
        <v>3360</v>
      </c>
      <c r="AP26" s="7">
        <f t="shared" si="80"/>
        <v>3360</v>
      </c>
      <c r="AQ26" s="7">
        <f t="shared" si="80"/>
        <v>3360</v>
      </c>
      <c r="AR26" s="7">
        <f t="shared" si="80"/>
        <v>3360</v>
      </c>
      <c r="AS26" s="8">
        <f t="shared" si="41"/>
        <v>40320</v>
      </c>
      <c r="AT26" s="7">
        <f t="shared" si="42"/>
        <v>4032</v>
      </c>
      <c r="AU26" s="7">
        <f t="shared" ref="AU26:BE26" si="81">AT26</f>
        <v>4032</v>
      </c>
      <c r="AV26" s="7">
        <f t="shared" si="81"/>
        <v>4032</v>
      </c>
      <c r="AW26" s="7">
        <f t="shared" si="81"/>
        <v>4032</v>
      </c>
      <c r="AX26" s="7">
        <f t="shared" si="81"/>
        <v>4032</v>
      </c>
      <c r="AY26" s="7">
        <f t="shared" si="81"/>
        <v>4032</v>
      </c>
      <c r="AZ26" s="7">
        <f t="shared" si="81"/>
        <v>4032</v>
      </c>
      <c r="BA26" s="7">
        <f t="shared" si="81"/>
        <v>4032</v>
      </c>
      <c r="BB26" s="7">
        <f t="shared" si="81"/>
        <v>4032</v>
      </c>
      <c r="BC26" s="7">
        <f t="shared" si="81"/>
        <v>4032</v>
      </c>
      <c r="BD26" s="7">
        <f t="shared" si="81"/>
        <v>4032</v>
      </c>
      <c r="BE26" s="7">
        <f t="shared" si="81"/>
        <v>4032</v>
      </c>
      <c r="BF26" s="8">
        <f t="shared" si="44"/>
        <v>48384</v>
      </c>
      <c r="BG26" s="7">
        <f t="shared" si="45"/>
        <v>4838.3999999999996</v>
      </c>
      <c r="BH26" s="7">
        <f t="shared" ref="BH26:BR26" si="82">BG26</f>
        <v>4838.3999999999996</v>
      </c>
      <c r="BI26" s="7">
        <f t="shared" si="82"/>
        <v>4838.3999999999996</v>
      </c>
      <c r="BJ26" s="7">
        <f t="shared" si="82"/>
        <v>4838.3999999999996</v>
      </c>
      <c r="BK26" s="7">
        <f t="shared" si="82"/>
        <v>4838.3999999999996</v>
      </c>
      <c r="BL26" s="7">
        <f t="shared" si="82"/>
        <v>4838.3999999999996</v>
      </c>
      <c r="BM26" s="7">
        <f t="shared" si="82"/>
        <v>4838.3999999999996</v>
      </c>
      <c r="BN26" s="7">
        <f t="shared" si="82"/>
        <v>4838.3999999999996</v>
      </c>
      <c r="BO26" s="7">
        <f t="shared" si="82"/>
        <v>4838.3999999999996</v>
      </c>
      <c r="BP26" s="7">
        <f t="shared" si="82"/>
        <v>4838.3999999999996</v>
      </c>
      <c r="BQ26" s="7">
        <f t="shared" si="82"/>
        <v>4838.3999999999996</v>
      </c>
      <c r="BR26" s="7">
        <f t="shared" si="82"/>
        <v>4838.3999999999996</v>
      </c>
      <c r="BS26" s="8">
        <f t="shared" si="47"/>
        <v>58060.80000000001</v>
      </c>
    </row>
    <row r="27" spans="1:71" ht="14.25" customHeight="1" x14ac:dyDescent="0.3">
      <c r="A27" s="7" t="s">
        <v>23</v>
      </c>
      <c r="B27" s="7"/>
      <c r="C27" s="7"/>
      <c r="D27" s="7"/>
      <c r="E27" s="7"/>
      <c r="F27" s="8">
        <f t="shared" si="34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8">
        <f t="shared" si="35"/>
        <v>0</v>
      </c>
      <c r="T27" s="7">
        <f t="shared" si="36"/>
        <v>0</v>
      </c>
      <c r="U27" s="7">
        <f t="shared" si="64"/>
        <v>0</v>
      </c>
      <c r="V27" s="7">
        <f t="shared" si="64"/>
        <v>0</v>
      </c>
      <c r="W27" s="7"/>
      <c r="X27" s="7"/>
      <c r="Y27" s="7"/>
      <c r="Z27" s="7"/>
      <c r="AA27" s="7"/>
      <c r="AB27" s="7"/>
      <c r="AC27" s="7"/>
      <c r="AD27" s="7"/>
      <c r="AE27" s="7"/>
      <c r="AF27" s="8">
        <f t="shared" si="38"/>
        <v>0</v>
      </c>
      <c r="AG27" s="7">
        <v>2800</v>
      </c>
      <c r="AH27" s="7">
        <f t="shared" ref="AH27:AR27" si="83">AG27</f>
        <v>2800</v>
      </c>
      <c r="AI27" s="7">
        <f t="shared" si="83"/>
        <v>2800</v>
      </c>
      <c r="AJ27" s="7">
        <f t="shared" si="83"/>
        <v>2800</v>
      </c>
      <c r="AK27" s="7">
        <f t="shared" si="83"/>
        <v>2800</v>
      </c>
      <c r="AL27" s="7">
        <f t="shared" si="83"/>
        <v>2800</v>
      </c>
      <c r="AM27" s="7">
        <f t="shared" si="83"/>
        <v>2800</v>
      </c>
      <c r="AN27" s="7">
        <f t="shared" si="83"/>
        <v>2800</v>
      </c>
      <c r="AO27" s="7">
        <f t="shared" si="83"/>
        <v>2800</v>
      </c>
      <c r="AP27" s="7">
        <f t="shared" si="83"/>
        <v>2800</v>
      </c>
      <c r="AQ27" s="7">
        <f t="shared" si="83"/>
        <v>2800</v>
      </c>
      <c r="AR27" s="7">
        <f t="shared" si="83"/>
        <v>2800</v>
      </c>
      <c r="AS27" s="8">
        <f t="shared" si="41"/>
        <v>33600</v>
      </c>
      <c r="AT27" s="7">
        <f t="shared" si="42"/>
        <v>3360</v>
      </c>
      <c r="AU27" s="7">
        <f t="shared" ref="AU27:BE27" si="84">AT27</f>
        <v>3360</v>
      </c>
      <c r="AV27" s="7">
        <f t="shared" si="84"/>
        <v>3360</v>
      </c>
      <c r="AW27" s="7">
        <f t="shared" si="84"/>
        <v>3360</v>
      </c>
      <c r="AX27" s="7">
        <f t="shared" si="84"/>
        <v>3360</v>
      </c>
      <c r="AY27" s="7">
        <f t="shared" si="84"/>
        <v>3360</v>
      </c>
      <c r="AZ27" s="7">
        <f t="shared" si="84"/>
        <v>3360</v>
      </c>
      <c r="BA27" s="7">
        <f t="shared" si="84"/>
        <v>3360</v>
      </c>
      <c r="BB27" s="7">
        <f t="shared" si="84"/>
        <v>3360</v>
      </c>
      <c r="BC27" s="7">
        <f t="shared" si="84"/>
        <v>3360</v>
      </c>
      <c r="BD27" s="7">
        <f t="shared" si="84"/>
        <v>3360</v>
      </c>
      <c r="BE27" s="7">
        <f t="shared" si="84"/>
        <v>3360</v>
      </c>
      <c r="BF27" s="8">
        <f t="shared" si="44"/>
        <v>40320</v>
      </c>
      <c r="BG27" s="7">
        <f t="shared" si="45"/>
        <v>4032</v>
      </c>
      <c r="BH27" s="7">
        <f t="shared" ref="BH27:BR27" si="85">BG27</f>
        <v>4032</v>
      </c>
      <c r="BI27" s="7">
        <f t="shared" si="85"/>
        <v>4032</v>
      </c>
      <c r="BJ27" s="7">
        <f t="shared" si="85"/>
        <v>4032</v>
      </c>
      <c r="BK27" s="7">
        <f t="shared" si="85"/>
        <v>4032</v>
      </c>
      <c r="BL27" s="7">
        <f t="shared" si="85"/>
        <v>4032</v>
      </c>
      <c r="BM27" s="7">
        <f t="shared" si="85"/>
        <v>4032</v>
      </c>
      <c r="BN27" s="7">
        <f t="shared" si="85"/>
        <v>4032</v>
      </c>
      <c r="BO27" s="7">
        <f t="shared" si="85"/>
        <v>4032</v>
      </c>
      <c r="BP27" s="7">
        <f t="shared" si="85"/>
        <v>4032</v>
      </c>
      <c r="BQ27" s="7">
        <f t="shared" si="85"/>
        <v>4032</v>
      </c>
      <c r="BR27" s="7">
        <f t="shared" si="85"/>
        <v>4032</v>
      </c>
      <c r="BS27" s="8">
        <f t="shared" si="47"/>
        <v>48384</v>
      </c>
    </row>
    <row r="28" spans="1:71" ht="14.25" customHeight="1" x14ac:dyDescent="0.3">
      <c r="A28" s="9" t="s">
        <v>24</v>
      </c>
      <c r="B28" s="10">
        <f>$A$113*B4</f>
        <v>0</v>
      </c>
      <c r="C28" s="10">
        <f>$A$113*C4</f>
        <v>0</v>
      </c>
      <c r="D28" s="10">
        <f>$A$113*D4</f>
        <v>0</v>
      </c>
      <c r="E28" s="10">
        <f>$A$113*E4</f>
        <v>0</v>
      </c>
      <c r="F28" s="8">
        <f t="shared" si="34"/>
        <v>0</v>
      </c>
      <c r="G28" s="10">
        <f t="shared" ref="G28:R28" si="86">$A$113*G4</f>
        <v>6800</v>
      </c>
      <c r="H28" s="10">
        <f t="shared" si="86"/>
        <v>6800</v>
      </c>
      <c r="I28" s="10">
        <f t="shared" si="86"/>
        <v>6800</v>
      </c>
      <c r="J28" s="10">
        <f t="shared" si="86"/>
        <v>13600</v>
      </c>
      <c r="K28" s="10">
        <f t="shared" si="86"/>
        <v>13600</v>
      </c>
      <c r="L28" s="10">
        <f t="shared" si="86"/>
        <v>13600</v>
      </c>
      <c r="M28" s="10">
        <f t="shared" si="86"/>
        <v>20400</v>
      </c>
      <c r="N28" s="10">
        <f t="shared" si="86"/>
        <v>20400</v>
      </c>
      <c r="O28" s="10">
        <f t="shared" si="86"/>
        <v>20400</v>
      </c>
      <c r="P28" s="10">
        <f t="shared" si="86"/>
        <v>27200</v>
      </c>
      <c r="Q28" s="10">
        <f t="shared" si="86"/>
        <v>27200</v>
      </c>
      <c r="R28" s="10">
        <f t="shared" si="86"/>
        <v>27200</v>
      </c>
      <c r="S28" s="8">
        <f t="shared" si="35"/>
        <v>204000</v>
      </c>
      <c r="T28" s="10">
        <f t="shared" ref="T28:AE28" si="87">$A$113*T4</f>
        <v>34000</v>
      </c>
      <c r="U28" s="10">
        <f t="shared" si="87"/>
        <v>34000</v>
      </c>
      <c r="V28" s="10">
        <f t="shared" si="87"/>
        <v>34000</v>
      </c>
      <c r="W28" s="10">
        <f t="shared" si="87"/>
        <v>40800</v>
      </c>
      <c r="X28" s="10">
        <f t="shared" si="87"/>
        <v>40800</v>
      </c>
      <c r="Y28" s="10">
        <f t="shared" si="87"/>
        <v>40800</v>
      </c>
      <c r="Z28" s="10">
        <f t="shared" si="87"/>
        <v>47600</v>
      </c>
      <c r="AA28" s="10">
        <f t="shared" si="87"/>
        <v>47600</v>
      </c>
      <c r="AB28" s="10">
        <f t="shared" si="87"/>
        <v>47600</v>
      </c>
      <c r="AC28" s="10">
        <f t="shared" si="87"/>
        <v>47600</v>
      </c>
      <c r="AD28" s="10">
        <f t="shared" si="87"/>
        <v>47600</v>
      </c>
      <c r="AE28" s="10">
        <f t="shared" si="87"/>
        <v>47600</v>
      </c>
      <c r="AF28" s="8">
        <f t="shared" si="38"/>
        <v>510000</v>
      </c>
      <c r="AG28" s="10">
        <f t="shared" ref="AG28:AR28" si="88">$A$113*AG4</f>
        <v>47600</v>
      </c>
      <c r="AH28" s="10">
        <f t="shared" si="88"/>
        <v>47600</v>
      </c>
      <c r="AI28" s="10">
        <f t="shared" si="88"/>
        <v>47600</v>
      </c>
      <c r="AJ28" s="10">
        <f t="shared" si="88"/>
        <v>47600</v>
      </c>
      <c r="AK28" s="10">
        <f t="shared" si="88"/>
        <v>47600</v>
      </c>
      <c r="AL28" s="10">
        <f t="shared" si="88"/>
        <v>47600</v>
      </c>
      <c r="AM28" s="10">
        <f t="shared" si="88"/>
        <v>47600</v>
      </c>
      <c r="AN28" s="10">
        <f t="shared" si="88"/>
        <v>47600</v>
      </c>
      <c r="AO28" s="10">
        <f t="shared" si="88"/>
        <v>47600</v>
      </c>
      <c r="AP28" s="10">
        <f t="shared" si="88"/>
        <v>47600</v>
      </c>
      <c r="AQ28" s="10">
        <f t="shared" si="88"/>
        <v>47600</v>
      </c>
      <c r="AR28" s="10">
        <f t="shared" si="88"/>
        <v>47600</v>
      </c>
      <c r="AS28" s="8">
        <f t="shared" si="41"/>
        <v>571200</v>
      </c>
      <c r="AT28" s="10">
        <f t="shared" ref="AT28:BE28" si="89">$A$113*AT4</f>
        <v>47600</v>
      </c>
      <c r="AU28" s="10">
        <f t="shared" si="89"/>
        <v>47600</v>
      </c>
      <c r="AV28" s="10">
        <f t="shared" si="89"/>
        <v>47600</v>
      </c>
      <c r="AW28" s="10">
        <f t="shared" si="89"/>
        <v>47600</v>
      </c>
      <c r="AX28" s="10">
        <f t="shared" si="89"/>
        <v>47600</v>
      </c>
      <c r="AY28" s="10">
        <f t="shared" si="89"/>
        <v>47600</v>
      </c>
      <c r="AZ28" s="10">
        <f t="shared" si="89"/>
        <v>47600</v>
      </c>
      <c r="BA28" s="10">
        <f t="shared" si="89"/>
        <v>47600</v>
      </c>
      <c r="BB28" s="10">
        <f t="shared" si="89"/>
        <v>47600</v>
      </c>
      <c r="BC28" s="10">
        <f t="shared" si="89"/>
        <v>47600</v>
      </c>
      <c r="BD28" s="10">
        <f t="shared" si="89"/>
        <v>47600</v>
      </c>
      <c r="BE28" s="10">
        <f t="shared" si="89"/>
        <v>47600</v>
      </c>
      <c r="BF28" s="8">
        <f t="shared" si="44"/>
        <v>571200</v>
      </c>
      <c r="BG28" s="10">
        <f t="shared" ref="BG28:BR28" si="90">$A$113*BG4</f>
        <v>47600</v>
      </c>
      <c r="BH28" s="10">
        <f t="shared" si="90"/>
        <v>47600</v>
      </c>
      <c r="BI28" s="10">
        <f t="shared" si="90"/>
        <v>47600</v>
      </c>
      <c r="BJ28" s="10">
        <f t="shared" si="90"/>
        <v>47600</v>
      </c>
      <c r="BK28" s="10">
        <f t="shared" si="90"/>
        <v>47600</v>
      </c>
      <c r="BL28" s="10">
        <f t="shared" si="90"/>
        <v>47600</v>
      </c>
      <c r="BM28" s="10">
        <f t="shared" si="90"/>
        <v>47600</v>
      </c>
      <c r="BN28" s="10">
        <f t="shared" si="90"/>
        <v>47600</v>
      </c>
      <c r="BO28" s="10">
        <f t="shared" si="90"/>
        <v>47600</v>
      </c>
      <c r="BP28" s="10">
        <f t="shared" si="90"/>
        <v>47600</v>
      </c>
      <c r="BQ28" s="10">
        <f t="shared" si="90"/>
        <v>47600</v>
      </c>
      <c r="BR28" s="10">
        <f t="shared" si="90"/>
        <v>47600</v>
      </c>
      <c r="BS28" s="8">
        <f t="shared" si="47"/>
        <v>571200</v>
      </c>
    </row>
    <row r="29" spans="1:71" ht="14.25" customHeight="1" x14ac:dyDescent="0.3">
      <c r="A29" s="8" t="s">
        <v>25</v>
      </c>
      <c r="B29" s="8">
        <f>SUM(B17:B28)</f>
        <v>10000</v>
      </c>
      <c r="C29" s="8">
        <f>SUM(C17:C28)</f>
        <v>15000</v>
      </c>
      <c r="D29" s="8">
        <f>SUM(D17:D28)</f>
        <v>15000</v>
      </c>
      <c r="E29" s="8">
        <f>SUM(E17:E28)</f>
        <v>15000</v>
      </c>
      <c r="F29" s="8">
        <f t="shared" si="34"/>
        <v>55000</v>
      </c>
      <c r="G29" s="8">
        <f t="shared" ref="G29:R29" si="91">SUM(G17:G28)</f>
        <v>28600</v>
      </c>
      <c r="H29" s="8">
        <f t="shared" si="91"/>
        <v>28600</v>
      </c>
      <c r="I29" s="8">
        <f t="shared" si="91"/>
        <v>28600</v>
      </c>
      <c r="J29" s="8">
        <f t="shared" si="91"/>
        <v>38400</v>
      </c>
      <c r="K29" s="8">
        <f t="shared" si="91"/>
        <v>38400</v>
      </c>
      <c r="L29" s="8">
        <f t="shared" si="91"/>
        <v>38400</v>
      </c>
      <c r="M29" s="8">
        <f t="shared" si="91"/>
        <v>49200</v>
      </c>
      <c r="N29" s="8">
        <f t="shared" si="91"/>
        <v>49200</v>
      </c>
      <c r="O29" s="8">
        <f t="shared" si="91"/>
        <v>52700</v>
      </c>
      <c r="P29" s="8">
        <f t="shared" si="91"/>
        <v>59500</v>
      </c>
      <c r="Q29" s="8">
        <f t="shared" si="91"/>
        <v>59500</v>
      </c>
      <c r="R29" s="8">
        <f t="shared" si="91"/>
        <v>59500</v>
      </c>
      <c r="S29" s="8">
        <f t="shared" si="35"/>
        <v>530600</v>
      </c>
      <c r="T29" s="8">
        <f t="shared" ref="T29:AE29" si="92">SUM(T17:T28)</f>
        <v>72760</v>
      </c>
      <c r="U29" s="8">
        <f t="shared" si="92"/>
        <v>72760</v>
      </c>
      <c r="V29" s="8">
        <f t="shared" si="92"/>
        <v>72760</v>
      </c>
      <c r="W29" s="8">
        <f t="shared" si="92"/>
        <v>83560</v>
      </c>
      <c r="X29" s="8">
        <f t="shared" si="92"/>
        <v>83560</v>
      </c>
      <c r="Y29" s="8">
        <f t="shared" si="92"/>
        <v>83560</v>
      </c>
      <c r="Z29" s="8">
        <f t="shared" si="92"/>
        <v>93160</v>
      </c>
      <c r="AA29" s="8">
        <f t="shared" si="92"/>
        <v>93160</v>
      </c>
      <c r="AB29" s="8">
        <f t="shared" si="92"/>
        <v>93160</v>
      </c>
      <c r="AC29" s="8">
        <f t="shared" si="92"/>
        <v>93160</v>
      </c>
      <c r="AD29" s="8">
        <f t="shared" si="92"/>
        <v>93160</v>
      </c>
      <c r="AE29" s="8">
        <f t="shared" si="92"/>
        <v>93160</v>
      </c>
      <c r="AF29" s="8">
        <f t="shared" si="38"/>
        <v>1027920</v>
      </c>
      <c r="AG29" s="8">
        <f t="shared" ref="AG29:AR29" si="93">SUM(AG17:AG28)</f>
        <v>105072</v>
      </c>
      <c r="AH29" s="8">
        <f t="shared" si="93"/>
        <v>105072</v>
      </c>
      <c r="AI29" s="8">
        <f t="shared" si="93"/>
        <v>105072</v>
      </c>
      <c r="AJ29" s="8">
        <f t="shared" si="93"/>
        <v>105072</v>
      </c>
      <c r="AK29" s="8">
        <f t="shared" si="93"/>
        <v>105072</v>
      </c>
      <c r="AL29" s="8">
        <f t="shared" si="93"/>
        <v>105072</v>
      </c>
      <c r="AM29" s="8">
        <f t="shared" si="93"/>
        <v>105072</v>
      </c>
      <c r="AN29" s="8">
        <f t="shared" si="93"/>
        <v>105072</v>
      </c>
      <c r="AO29" s="8">
        <f t="shared" si="93"/>
        <v>105072</v>
      </c>
      <c r="AP29" s="8">
        <f t="shared" si="93"/>
        <v>105072</v>
      </c>
      <c r="AQ29" s="8">
        <f t="shared" si="93"/>
        <v>105072</v>
      </c>
      <c r="AR29" s="8">
        <f t="shared" si="93"/>
        <v>105072</v>
      </c>
      <c r="AS29" s="8">
        <f t="shared" si="41"/>
        <v>1260864</v>
      </c>
      <c r="AT29" s="8">
        <f t="shared" ref="AT29:BE29" si="94">SUM(AT17:AT28)</f>
        <v>116566.39999999999</v>
      </c>
      <c r="AU29" s="8">
        <f t="shared" si="94"/>
        <v>116566.39999999999</v>
      </c>
      <c r="AV29" s="8">
        <f t="shared" si="94"/>
        <v>116566.39999999999</v>
      </c>
      <c r="AW29" s="8">
        <f t="shared" si="94"/>
        <v>116566.39999999999</v>
      </c>
      <c r="AX29" s="8">
        <f t="shared" si="94"/>
        <v>116566.39999999999</v>
      </c>
      <c r="AY29" s="8">
        <f t="shared" si="94"/>
        <v>116566.39999999999</v>
      </c>
      <c r="AZ29" s="8">
        <f t="shared" si="94"/>
        <v>116566.39999999999</v>
      </c>
      <c r="BA29" s="8">
        <f t="shared" si="94"/>
        <v>116566.39999999999</v>
      </c>
      <c r="BB29" s="8">
        <f t="shared" si="94"/>
        <v>116566.39999999999</v>
      </c>
      <c r="BC29" s="8">
        <f t="shared" si="94"/>
        <v>116566.39999999999</v>
      </c>
      <c r="BD29" s="8">
        <f t="shared" si="94"/>
        <v>116566.39999999999</v>
      </c>
      <c r="BE29" s="8">
        <f t="shared" si="94"/>
        <v>116566.39999999999</v>
      </c>
      <c r="BF29" s="8">
        <f t="shared" si="44"/>
        <v>1398796.7999999998</v>
      </c>
      <c r="BG29" s="8">
        <f t="shared" ref="BG29:BR29" si="95">SUM(BG17:BG28)</f>
        <v>130359.68000000001</v>
      </c>
      <c r="BH29" s="8">
        <f t="shared" si="95"/>
        <v>130359.68000000001</v>
      </c>
      <c r="BI29" s="8">
        <f t="shared" si="95"/>
        <v>130359.68000000001</v>
      </c>
      <c r="BJ29" s="8">
        <f t="shared" si="95"/>
        <v>130359.68000000001</v>
      </c>
      <c r="BK29" s="8">
        <f t="shared" si="95"/>
        <v>130359.68000000001</v>
      </c>
      <c r="BL29" s="8">
        <f t="shared" si="95"/>
        <v>130359.68000000001</v>
      </c>
      <c r="BM29" s="8">
        <f t="shared" si="95"/>
        <v>130359.68000000001</v>
      </c>
      <c r="BN29" s="8">
        <f t="shared" si="95"/>
        <v>130359.68000000001</v>
      </c>
      <c r="BO29" s="8">
        <f t="shared" si="95"/>
        <v>130359.68000000001</v>
      </c>
      <c r="BP29" s="8">
        <f t="shared" si="95"/>
        <v>130359.68000000001</v>
      </c>
      <c r="BQ29" s="8">
        <f t="shared" si="95"/>
        <v>130359.68000000001</v>
      </c>
      <c r="BR29" s="8">
        <f t="shared" si="95"/>
        <v>130359.68000000001</v>
      </c>
      <c r="BS29" s="8">
        <f t="shared" si="47"/>
        <v>1564316.16</v>
      </c>
    </row>
    <row r="30" spans="1:71" ht="14.25" customHeight="1" x14ac:dyDescent="0.3">
      <c r="A30" s="7" t="s">
        <v>26</v>
      </c>
      <c r="B30" s="7">
        <f>B29*0.45</f>
        <v>4500</v>
      </c>
      <c r="C30" s="7">
        <f>C29*0.45</f>
        <v>6750</v>
      </c>
      <c r="D30" s="7">
        <f>D29*0.45</f>
        <v>6750</v>
      </c>
      <c r="E30" s="7">
        <f>E29*0.45</f>
        <v>6750</v>
      </c>
      <c r="F30" s="8">
        <f t="shared" si="34"/>
        <v>24750</v>
      </c>
      <c r="G30" s="7">
        <f t="shared" ref="G30:R30" si="96">G29*0.45</f>
        <v>12870</v>
      </c>
      <c r="H30" s="7">
        <f t="shared" si="96"/>
        <v>12870</v>
      </c>
      <c r="I30" s="7">
        <f t="shared" si="96"/>
        <v>12870</v>
      </c>
      <c r="J30" s="7">
        <f t="shared" si="96"/>
        <v>17280</v>
      </c>
      <c r="K30" s="7">
        <f t="shared" si="96"/>
        <v>17280</v>
      </c>
      <c r="L30" s="7">
        <f t="shared" si="96"/>
        <v>17280</v>
      </c>
      <c r="M30" s="7">
        <f t="shared" si="96"/>
        <v>22140</v>
      </c>
      <c r="N30" s="7">
        <f t="shared" si="96"/>
        <v>22140</v>
      </c>
      <c r="O30" s="7">
        <f t="shared" si="96"/>
        <v>23715</v>
      </c>
      <c r="P30" s="7">
        <f t="shared" si="96"/>
        <v>26775</v>
      </c>
      <c r="Q30" s="7">
        <f t="shared" si="96"/>
        <v>26775</v>
      </c>
      <c r="R30" s="7">
        <f t="shared" si="96"/>
        <v>26775</v>
      </c>
      <c r="S30" s="8">
        <f t="shared" si="35"/>
        <v>238770</v>
      </c>
      <c r="T30" s="7">
        <f t="shared" ref="T30:AE30" si="97">T29*0.45</f>
        <v>32742</v>
      </c>
      <c r="U30" s="7">
        <f t="shared" si="97"/>
        <v>32742</v>
      </c>
      <c r="V30" s="7">
        <f t="shared" si="97"/>
        <v>32742</v>
      </c>
      <c r="W30" s="7">
        <f t="shared" si="97"/>
        <v>37602</v>
      </c>
      <c r="X30" s="7">
        <f t="shared" si="97"/>
        <v>37602</v>
      </c>
      <c r="Y30" s="7">
        <f t="shared" si="97"/>
        <v>37602</v>
      </c>
      <c r="Z30" s="7">
        <f t="shared" si="97"/>
        <v>41922</v>
      </c>
      <c r="AA30" s="7">
        <f t="shared" si="97"/>
        <v>41922</v>
      </c>
      <c r="AB30" s="7">
        <f t="shared" si="97"/>
        <v>41922</v>
      </c>
      <c r="AC30" s="7">
        <f t="shared" si="97"/>
        <v>41922</v>
      </c>
      <c r="AD30" s="7">
        <f t="shared" si="97"/>
        <v>41922</v>
      </c>
      <c r="AE30" s="7">
        <f t="shared" si="97"/>
        <v>41922</v>
      </c>
      <c r="AF30" s="8">
        <f t="shared" si="38"/>
        <v>462564</v>
      </c>
      <c r="AG30" s="7">
        <f t="shared" ref="AG30:AR30" si="98">AG29*0.45</f>
        <v>47282.400000000001</v>
      </c>
      <c r="AH30" s="7">
        <f t="shared" si="98"/>
        <v>47282.400000000001</v>
      </c>
      <c r="AI30" s="7">
        <f t="shared" si="98"/>
        <v>47282.400000000001</v>
      </c>
      <c r="AJ30" s="7">
        <f t="shared" si="98"/>
        <v>47282.400000000001</v>
      </c>
      <c r="AK30" s="7">
        <f t="shared" si="98"/>
        <v>47282.400000000001</v>
      </c>
      <c r="AL30" s="7">
        <f t="shared" si="98"/>
        <v>47282.400000000001</v>
      </c>
      <c r="AM30" s="7">
        <f t="shared" si="98"/>
        <v>47282.400000000001</v>
      </c>
      <c r="AN30" s="7">
        <f t="shared" si="98"/>
        <v>47282.400000000001</v>
      </c>
      <c r="AO30" s="7">
        <f t="shared" si="98"/>
        <v>47282.400000000001</v>
      </c>
      <c r="AP30" s="7">
        <f t="shared" si="98"/>
        <v>47282.400000000001</v>
      </c>
      <c r="AQ30" s="7">
        <f t="shared" si="98"/>
        <v>47282.400000000001</v>
      </c>
      <c r="AR30" s="7">
        <f t="shared" si="98"/>
        <v>47282.400000000001</v>
      </c>
      <c r="AS30" s="8">
        <f t="shared" si="41"/>
        <v>567388.80000000016</v>
      </c>
      <c r="AT30" s="7">
        <f t="shared" ref="AT30:BE30" si="99">AT29*0.45</f>
        <v>52454.879999999997</v>
      </c>
      <c r="AU30" s="7">
        <f t="shared" si="99"/>
        <v>52454.879999999997</v>
      </c>
      <c r="AV30" s="7">
        <f t="shared" si="99"/>
        <v>52454.879999999997</v>
      </c>
      <c r="AW30" s="7">
        <f t="shared" si="99"/>
        <v>52454.879999999997</v>
      </c>
      <c r="AX30" s="7">
        <f t="shared" si="99"/>
        <v>52454.879999999997</v>
      </c>
      <c r="AY30" s="7">
        <f t="shared" si="99"/>
        <v>52454.879999999997</v>
      </c>
      <c r="AZ30" s="7">
        <f t="shared" si="99"/>
        <v>52454.879999999997</v>
      </c>
      <c r="BA30" s="7">
        <f t="shared" si="99"/>
        <v>52454.879999999997</v>
      </c>
      <c r="BB30" s="7">
        <f t="shared" si="99"/>
        <v>52454.879999999997</v>
      </c>
      <c r="BC30" s="7">
        <f t="shared" si="99"/>
        <v>52454.879999999997</v>
      </c>
      <c r="BD30" s="7">
        <f t="shared" si="99"/>
        <v>52454.879999999997</v>
      </c>
      <c r="BE30" s="7">
        <f t="shared" si="99"/>
        <v>52454.879999999997</v>
      </c>
      <c r="BF30" s="8">
        <f t="shared" si="44"/>
        <v>629458.55999999994</v>
      </c>
      <c r="BG30" s="7">
        <f t="shared" ref="BG30:BR30" si="100">BG29*0.45</f>
        <v>58661.856000000007</v>
      </c>
      <c r="BH30" s="7">
        <f t="shared" si="100"/>
        <v>58661.856000000007</v>
      </c>
      <c r="BI30" s="7">
        <f t="shared" si="100"/>
        <v>58661.856000000007</v>
      </c>
      <c r="BJ30" s="7">
        <f t="shared" si="100"/>
        <v>58661.856000000007</v>
      </c>
      <c r="BK30" s="7">
        <f t="shared" si="100"/>
        <v>58661.856000000007</v>
      </c>
      <c r="BL30" s="7">
        <f t="shared" si="100"/>
        <v>58661.856000000007</v>
      </c>
      <c r="BM30" s="7">
        <f t="shared" si="100"/>
        <v>58661.856000000007</v>
      </c>
      <c r="BN30" s="7">
        <f t="shared" si="100"/>
        <v>58661.856000000007</v>
      </c>
      <c r="BO30" s="7">
        <f t="shared" si="100"/>
        <v>58661.856000000007</v>
      </c>
      <c r="BP30" s="7">
        <f t="shared" si="100"/>
        <v>58661.856000000007</v>
      </c>
      <c r="BQ30" s="7">
        <f t="shared" si="100"/>
        <v>58661.856000000007</v>
      </c>
      <c r="BR30" s="7">
        <f t="shared" si="100"/>
        <v>58661.856000000007</v>
      </c>
      <c r="BS30" s="8">
        <f t="shared" si="47"/>
        <v>703942.27200000023</v>
      </c>
    </row>
    <row r="31" spans="1:71" ht="14.25" customHeight="1" x14ac:dyDescent="0.3">
      <c r="A31" s="8" t="s">
        <v>27</v>
      </c>
      <c r="B31" s="8">
        <f>B29+B30</f>
        <v>14500</v>
      </c>
      <c r="C31" s="8">
        <f>C29+C30</f>
        <v>21750</v>
      </c>
      <c r="D31" s="8">
        <f>D29+D30</f>
        <v>21750</v>
      </c>
      <c r="E31" s="8">
        <f>E29+E30</f>
        <v>21750</v>
      </c>
      <c r="F31" s="8">
        <f t="shared" si="34"/>
        <v>79750</v>
      </c>
      <c r="G31" s="8">
        <f t="shared" ref="G31:R31" si="101">G29+G30</f>
        <v>41470</v>
      </c>
      <c r="H31" s="8">
        <f t="shared" si="101"/>
        <v>41470</v>
      </c>
      <c r="I31" s="8">
        <f t="shared" si="101"/>
        <v>41470</v>
      </c>
      <c r="J31" s="8">
        <f t="shared" si="101"/>
        <v>55680</v>
      </c>
      <c r="K31" s="8">
        <f t="shared" si="101"/>
        <v>55680</v>
      </c>
      <c r="L31" s="8">
        <f t="shared" si="101"/>
        <v>55680</v>
      </c>
      <c r="M31" s="8">
        <f t="shared" si="101"/>
        <v>71340</v>
      </c>
      <c r="N31" s="8">
        <f t="shared" si="101"/>
        <v>71340</v>
      </c>
      <c r="O31" s="8">
        <f t="shared" si="101"/>
        <v>76415</v>
      </c>
      <c r="P31" s="8">
        <f t="shared" si="101"/>
        <v>86275</v>
      </c>
      <c r="Q31" s="8">
        <f t="shared" si="101"/>
        <v>86275</v>
      </c>
      <c r="R31" s="8">
        <f t="shared" si="101"/>
        <v>86275</v>
      </c>
      <c r="S31" s="8">
        <f t="shared" si="35"/>
        <v>769370</v>
      </c>
      <c r="T31" s="8">
        <f t="shared" ref="T31:AE31" si="102">T29+T30</f>
        <v>105502</v>
      </c>
      <c r="U31" s="8">
        <f t="shared" si="102"/>
        <v>105502</v>
      </c>
      <c r="V31" s="8">
        <f t="shared" si="102"/>
        <v>105502</v>
      </c>
      <c r="W31" s="8">
        <f t="shared" si="102"/>
        <v>121162</v>
      </c>
      <c r="X31" s="8">
        <f t="shared" si="102"/>
        <v>121162</v>
      </c>
      <c r="Y31" s="8">
        <f t="shared" si="102"/>
        <v>121162</v>
      </c>
      <c r="Z31" s="8">
        <f t="shared" si="102"/>
        <v>135082</v>
      </c>
      <c r="AA31" s="8">
        <f t="shared" si="102"/>
        <v>135082</v>
      </c>
      <c r="AB31" s="8">
        <f t="shared" si="102"/>
        <v>135082</v>
      </c>
      <c r="AC31" s="8">
        <f t="shared" si="102"/>
        <v>135082</v>
      </c>
      <c r="AD31" s="8">
        <f t="shared" si="102"/>
        <v>135082</v>
      </c>
      <c r="AE31" s="8">
        <f t="shared" si="102"/>
        <v>135082</v>
      </c>
      <c r="AF31" s="8">
        <f t="shared" si="38"/>
        <v>1490484</v>
      </c>
      <c r="AG31" s="8">
        <f t="shared" ref="AG31:AR31" si="103">AG29+AG30</f>
        <v>152354.4</v>
      </c>
      <c r="AH31" s="8">
        <f t="shared" si="103"/>
        <v>152354.4</v>
      </c>
      <c r="AI31" s="8">
        <f t="shared" si="103"/>
        <v>152354.4</v>
      </c>
      <c r="AJ31" s="8">
        <f t="shared" si="103"/>
        <v>152354.4</v>
      </c>
      <c r="AK31" s="8">
        <f t="shared" si="103"/>
        <v>152354.4</v>
      </c>
      <c r="AL31" s="8">
        <f t="shared" si="103"/>
        <v>152354.4</v>
      </c>
      <c r="AM31" s="8">
        <f t="shared" si="103"/>
        <v>152354.4</v>
      </c>
      <c r="AN31" s="8">
        <f t="shared" si="103"/>
        <v>152354.4</v>
      </c>
      <c r="AO31" s="8">
        <f t="shared" si="103"/>
        <v>152354.4</v>
      </c>
      <c r="AP31" s="8">
        <f t="shared" si="103"/>
        <v>152354.4</v>
      </c>
      <c r="AQ31" s="8">
        <f t="shared" si="103"/>
        <v>152354.4</v>
      </c>
      <c r="AR31" s="8">
        <f t="shared" si="103"/>
        <v>152354.4</v>
      </c>
      <c r="AS31" s="8">
        <f t="shared" si="41"/>
        <v>1828252.7999999996</v>
      </c>
      <c r="AT31" s="8">
        <f t="shared" ref="AT31:BE31" si="104">AT29+AT30</f>
        <v>169021.28</v>
      </c>
      <c r="AU31" s="8">
        <f t="shared" si="104"/>
        <v>169021.28</v>
      </c>
      <c r="AV31" s="8">
        <f t="shared" si="104"/>
        <v>169021.28</v>
      </c>
      <c r="AW31" s="8">
        <f t="shared" si="104"/>
        <v>169021.28</v>
      </c>
      <c r="AX31" s="8">
        <f t="shared" si="104"/>
        <v>169021.28</v>
      </c>
      <c r="AY31" s="8">
        <f t="shared" si="104"/>
        <v>169021.28</v>
      </c>
      <c r="AZ31" s="8">
        <f t="shared" si="104"/>
        <v>169021.28</v>
      </c>
      <c r="BA31" s="8">
        <f t="shared" si="104"/>
        <v>169021.28</v>
      </c>
      <c r="BB31" s="8">
        <f t="shared" si="104"/>
        <v>169021.28</v>
      </c>
      <c r="BC31" s="8">
        <f t="shared" si="104"/>
        <v>169021.28</v>
      </c>
      <c r="BD31" s="8">
        <f t="shared" si="104"/>
        <v>169021.28</v>
      </c>
      <c r="BE31" s="8">
        <f t="shared" si="104"/>
        <v>169021.28</v>
      </c>
      <c r="BF31" s="8">
        <f t="shared" si="44"/>
        <v>2028255.36</v>
      </c>
      <c r="BG31" s="8">
        <f t="shared" ref="BG31:BR31" si="105">BG29+BG30</f>
        <v>189021.53600000002</v>
      </c>
      <c r="BH31" s="8">
        <f t="shared" si="105"/>
        <v>189021.53600000002</v>
      </c>
      <c r="BI31" s="8">
        <f t="shared" si="105"/>
        <v>189021.53600000002</v>
      </c>
      <c r="BJ31" s="8">
        <f t="shared" si="105"/>
        <v>189021.53600000002</v>
      </c>
      <c r="BK31" s="8">
        <f t="shared" si="105"/>
        <v>189021.53600000002</v>
      </c>
      <c r="BL31" s="8">
        <f t="shared" si="105"/>
        <v>189021.53600000002</v>
      </c>
      <c r="BM31" s="8">
        <f t="shared" si="105"/>
        <v>189021.53600000002</v>
      </c>
      <c r="BN31" s="8">
        <f t="shared" si="105"/>
        <v>189021.53600000002</v>
      </c>
      <c r="BO31" s="8">
        <f t="shared" si="105"/>
        <v>189021.53600000002</v>
      </c>
      <c r="BP31" s="8">
        <f t="shared" si="105"/>
        <v>189021.53600000002</v>
      </c>
      <c r="BQ31" s="8">
        <f t="shared" si="105"/>
        <v>189021.53600000002</v>
      </c>
      <c r="BR31" s="8">
        <f t="shared" si="105"/>
        <v>189021.53600000002</v>
      </c>
      <c r="BS31" s="8">
        <f t="shared" si="47"/>
        <v>2268258.4320000005</v>
      </c>
    </row>
    <row r="32" spans="1:71" ht="14.25" customHeight="1" x14ac:dyDescent="0.3">
      <c r="A32" s="7" t="s">
        <v>28</v>
      </c>
      <c r="B32" s="7">
        <f>COUNTA(B17:B27)+(B4*3)</f>
        <v>2</v>
      </c>
      <c r="C32" s="7">
        <f>COUNTA(C17:C27)+(C4*3)</f>
        <v>3</v>
      </c>
      <c r="D32" s="7">
        <f>COUNTA(D17:D27)+(D4*3)</f>
        <v>3</v>
      </c>
      <c r="E32" s="7">
        <f>COUNTA(E17:E27)+(E4*3)</f>
        <v>3</v>
      </c>
      <c r="F32" s="7"/>
      <c r="G32" s="7">
        <f t="shared" ref="G32:R32" si="106">COUNTA(G17:G27)+(G4*3)</f>
        <v>8</v>
      </c>
      <c r="H32" s="7">
        <f t="shared" si="106"/>
        <v>8</v>
      </c>
      <c r="I32" s="7">
        <f t="shared" si="106"/>
        <v>8</v>
      </c>
      <c r="J32" s="7">
        <f t="shared" si="106"/>
        <v>12</v>
      </c>
      <c r="K32" s="7">
        <f t="shared" si="106"/>
        <v>12</v>
      </c>
      <c r="L32" s="7">
        <f t="shared" si="106"/>
        <v>12</v>
      </c>
      <c r="M32" s="7">
        <f t="shared" si="106"/>
        <v>16</v>
      </c>
      <c r="N32" s="7">
        <f t="shared" si="106"/>
        <v>16</v>
      </c>
      <c r="O32" s="7">
        <f t="shared" si="106"/>
        <v>17</v>
      </c>
      <c r="P32" s="7">
        <f t="shared" si="106"/>
        <v>20</v>
      </c>
      <c r="Q32" s="7">
        <f t="shared" si="106"/>
        <v>20</v>
      </c>
      <c r="R32" s="7">
        <f t="shared" si="106"/>
        <v>20</v>
      </c>
      <c r="S32" s="7"/>
      <c r="T32" s="7">
        <f t="shared" ref="T32:AE32" si="107">COUNTA(T17:T27)+(T4*3)</f>
        <v>26</v>
      </c>
      <c r="U32" s="7">
        <f t="shared" si="107"/>
        <v>26</v>
      </c>
      <c r="V32" s="7">
        <f t="shared" si="107"/>
        <v>26</v>
      </c>
      <c r="W32" s="7">
        <f t="shared" si="107"/>
        <v>27</v>
      </c>
      <c r="X32" s="7">
        <f t="shared" si="107"/>
        <v>27</v>
      </c>
      <c r="Y32" s="7">
        <f t="shared" si="107"/>
        <v>27</v>
      </c>
      <c r="Z32" s="7">
        <f t="shared" si="107"/>
        <v>31</v>
      </c>
      <c r="AA32" s="7">
        <f t="shared" si="107"/>
        <v>31</v>
      </c>
      <c r="AB32" s="7">
        <f t="shared" si="107"/>
        <v>31</v>
      </c>
      <c r="AC32" s="7">
        <f t="shared" si="107"/>
        <v>31</v>
      </c>
      <c r="AD32" s="7">
        <f t="shared" si="107"/>
        <v>31</v>
      </c>
      <c r="AE32" s="7">
        <f t="shared" si="107"/>
        <v>31</v>
      </c>
      <c r="AF32" s="7"/>
      <c r="AG32" s="7">
        <f t="shared" ref="AG32:AR32" si="108">COUNTA(AG17:AG27)+(AG4*3)</f>
        <v>32</v>
      </c>
      <c r="AH32" s="7">
        <f t="shared" si="108"/>
        <v>32</v>
      </c>
      <c r="AI32" s="7">
        <f t="shared" si="108"/>
        <v>32</v>
      </c>
      <c r="AJ32" s="7">
        <f t="shared" si="108"/>
        <v>32</v>
      </c>
      <c r="AK32" s="7">
        <f t="shared" si="108"/>
        <v>32</v>
      </c>
      <c r="AL32" s="7">
        <f t="shared" si="108"/>
        <v>32</v>
      </c>
      <c r="AM32" s="7">
        <f t="shared" si="108"/>
        <v>32</v>
      </c>
      <c r="AN32" s="7">
        <f t="shared" si="108"/>
        <v>32</v>
      </c>
      <c r="AO32" s="7">
        <f t="shared" si="108"/>
        <v>32</v>
      </c>
      <c r="AP32" s="7">
        <f t="shared" si="108"/>
        <v>32</v>
      </c>
      <c r="AQ32" s="7">
        <f t="shared" si="108"/>
        <v>32</v>
      </c>
      <c r="AR32" s="7">
        <f t="shared" si="108"/>
        <v>32</v>
      </c>
      <c r="AS32" s="7"/>
      <c r="AT32" s="7">
        <f t="shared" ref="AT32:BE32" si="109">COUNTA(AT17:AT27)+(AT4*3)</f>
        <v>32</v>
      </c>
      <c r="AU32" s="7">
        <f t="shared" si="109"/>
        <v>32</v>
      </c>
      <c r="AV32" s="7">
        <f t="shared" si="109"/>
        <v>32</v>
      </c>
      <c r="AW32" s="7">
        <f t="shared" si="109"/>
        <v>32</v>
      </c>
      <c r="AX32" s="7">
        <f t="shared" si="109"/>
        <v>32</v>
      </c>
      <c r="AY32" s="7">
        <f t="shared" si="109"/>
        <v>32</v>
      </c>
      <c r="AZ32" s="7">
        <f t="shared" si="109"/>
        <v>32</v>
      </c>
      <c r="BA32" s="7">
        <f t="shared" si="109"/>
        <v>32</v>
      </c>
      <c r="BB32" s="7">
        <f t="shared" si="109"/>
        <v>32</v>
      </c>
      <c r="BC32" s="7">
        <f t="shared" si="109"/>
        <v>32</v>
      </c>
      <c r="BD32" s="7">
        <f t="shared" si="109"/>
        <v>32</v>
      </c>
      <c r="BE32" s="7">
        <f t="shared" si="109"/>
        <v>32</v>
      </c>
      <c r="BF32" s="7"/>
      <c r="BG32" s="7">
        <f t="shared" ref="BG32:BS32" si="110">COUNTA(BG17:BG27)+(BG4*3)</f>
        <v>32</v>
      </c>
      <c r="BH32" s="7">
        <f t="shared" si="110"/>
        <v>32</v>
      </c>
      <c r="BI32" s="7">
        <f t="shared" si="110"/>
        <v>32</v>
      </c>
      <c r="BJ32" s="7">
        <f t="shared" si="110"/>
        <v>32</v>
      </c>
      <c r="BK32" s="7">
        <f t="shared" si="110"/>
        <v>32</v>
      </c>
      <c r="BL32" s="7">
        <f t="shared" si="110"/>
        <v>32</v>
      </c>
      <c r="BM32" s="7">
        <f t="shared" si="110"/>
        <v>32</v>
      </c>
      <c r="BN32" s="7">
        <f t="shared" si="110"/>
        <v>32</v>
      </c>
      <c r="BO32" s="7">
        <f t="shared" si="110"/>
        <v>32</v>
      </c>
      <c r="BP32" s="7">
        <f t="shared" si="110"/>
        <v>32</v>
      </c>
      <c r="BQ32" s="7">
        <f t="shared" si="110"/>
        <v>32</v>
      </c>
      <c r="BR32" s="7">
        <f t="shared" si="110"/>
        <v>32</v>
      </c>
      <c r="BS32" s="7">
        <f t="shared" si="110"/>
        <v>32</v>
      </c>
    </row>
    <row r="33" spans="1:71" ht="14.25" customHeight="1" x14ac:dyDescent="0.3">
      <c r="A33" s="2" t="s">
        <v>29</v>
      </c>
      <c r="F33" s="3"/>
      <c r="AS33" s="3"/>
      <c r="BF33" s="3"/>
      <c r="BS33" s="3"/>
    </row>
    <row r="34" spans="1:71" ht="16.5" customHeight="1" x14ac:dyDescent="0.3">
      <c r="A34" s="11" t="s">
        <v>30</v>
      </c>
      <c r="F34" s="3"/>
      <c r="AS34" s="3"/>
      <c r="BF34" s="3"/>
      <c r="BS34" s="3"/>
    </row>
    <row r="35" spans="1:71" ht="14.25" customHeight="1" x14ac:dyDescent="0.3">
      <c r="A35" s="7" t="s">
        <v>31</v>
      </c>
      <c r="B35" s="7">
        <v>70</v>
      </c>
      <c r="C35" s="7">
        <v>70</v>
      </c>
      <c r="D35" s="7">
        <v>70</v>
      </c>
      <c r="E35" s="7">
        <v>70</v>
      </c>
      <c r="F35" s="8">
        <f t="shared" ref="F35:F43" si="111">SUM(B35:E35)</f>
        <v>280</v>
      </c>
      <c r="G35" s="7">
        <v>200</v>
      </c>
      <c r="H35" s="7">
        <v>200</v>
      </c>
      <c r="I35" s="7">
        <v>200</v>
      </c>
      <c r="J35" s="7">
        <v>200</v>
      </c>
      <c r="K35" s="7">
        <v>200</v>
      </c>
      <c r="L35" s="7">
        <v>200</v>
      </c>
      <c r="M35" s="7">
        <v>200</v>
      </c>
      <c r="N35" s="7">
        <v>200</v>
      </c>
      <c r="O35" s="7">
        <v>200</v>
      </c>
      <c r="P35" s="7">
        <v>200</v>
      </c>
      <c r="Q35" s="7">
        <v>200</v>
      </c>
      <c r="R35" s="7">
        <v>200</v>
      </c>
      <c r="S35" s="8">
        <f t="shared" ref="S35:S43" si="112">SUM(G35:R35)</f>
        <v>2400</v>
      </c>
      <c r="T35" s="7">
        <v>400</v>
      </c>
      <c r="U35" s="7">
        <v>400</v>
      </c>
      <c r="V35" s="7">
        <v>400</v>
      </c>
      <c r="W35" s="7">
        <v>400</v>
      </c>
      <c r="X35" s="7">
        <v>400</v>
      </c>
      <c r="Y35" s="7">
        <v>400</v>
      </c>
      <c r="Z35" s="7">
        <v>400</v>
      </c>
      <c r="AA35" s="7">
        <v>400</v>
      </c>
      <c r="AB35" s="7">
        <v>400</v>
      </c>
      <c r="AC35" s="7">
        <v>400</v>
      </c>
      <c r="AD35" s="7">
        <v>400</v>
      </c>
      <c r="AE35" s="7">
        <v>400</v>
      </c>
      <c r="AF35" s="8">
        <f t="shared" ref="AF35:AF43" si="113">SUM(T35:AE35)</f>
        <v>4800</v>
      </c>
      <c r="AG35" s="7">
        <v>600</v>
      </c>
      <c r="AH35" s="7">
        <v>600</v>
      </c>
      <c r="AI35" s="7">
        <v>600</v>
      </c>
      <c r="AJ35" s="7">
        <v>600</v>
      </c>
      <c r="AK35" s="7">
        <v>600</v>
      </c>
      <c r="AL35" s="7">
        <v>600</v>
      </c>
      <c r="AM35" s="7">
        <v>600</v>
      </c>
      <c r="AN35" s="7">
        <v>600</v>
      </c>
      <c r="AO35" s="7">
        <v>600</v>
      </c>
      <c r="AP35" s="7">
        <v>600</v>
      </c>
      <c r="AQ35" s="7">
        <v>600</v>
      </c>
      <c r="AR35" s="7">
        <v>600</v>
      </c>
      <c r="AS35" s="8">
        <f t="shared" ref="AS35:AS43" si="114">SUM(AG35:AR35)</f>
        <v>7200</v>
      </c>
      <c r="AT35" s="7">
        <f>AR35*1.5</f>
        <v>900</v>
      </c>
      <c r="AU35" s="7">
        <f t="shared" ref="AU35:BE35" si="115">AT35</f>
        <v>900</v>
      </c>
      <c r="AV35" s="7">
        <f t="shared" si="115"/>
        <v>900</v>
      </c>
      <c r="AW35" s="7">
        <f t="shared" si="115"/>
        <v>900</v>
      </c>
      <c r="AX35" s="7">
        <f t="shared" si="115"/>
        <v>900</v>
      </c>
      <c r="AY35" s="7">
        <f t="shared" si="115"/>
        <v>900</v>
      </c>
      <c r="AZ35" s="7">
        <f t="shared" si="115"/>
        <v>900</v>
      </c>
      <c r="BA35" s="7">
        <f t="shared" si="115"/>
        <v>900</v>
      </c>
      <c r="BB35" s="7">
        <f t="shared" si="115"/>
        <v>900</v>
      </c>
      <c r="BC35" s="7">
        <f t="shared" si="115"/>
        <v>900</v>
      </c>
      <c r="BD35" s="7">
        <f t="shared" si="115"/>
        <v>900</v>
      </c>
      <c r="BE35" s="7">
        <f t="shared" si="115"/>
        <v>900</v>
      </c>
      <c r="BF35" s="8">
        <f t="shared" ref="BF35:BF43" si="116">SUM(AT35:BE35)</f>
        <v>10800</v>
      </c>
      <c r="BG35" s="7">
        <f>BE35*1.5</f>
        <v>1350</v>
      </c>
      <c r="BH35" s="7">
        <f t="shared" ref="BH35:BR35" si="117">BG35</f>
        <v>1350</v>
      </c>
      <c r="BI35" s="7">
        <f t="shared" si="117"/>
        <v>1350</v>
      </c>
      <c r="BJ35" s="7">
        <f t="shared" si="117"/>
        <v>1350</v>
      </c>
      <c r="BK35" s="7">
        <f t="shared" si="117"/>
        <v>1350</v>
      </c>
      <c r="BL35" s="7">
        <f t="shared" si="117"/>
        <v>1350</v>
      </c>
      <c r="BM35" s="7">
        <f t="shared" si="117"/>
        <v>1350</v>
      </c>
      <c r="BN35" s="7">
        <f t="shared" si="117"/>
        <v>1350</v>
      </c>
      <c r="BO35" s="7">
        <f t="shared" si="117"/>
        <v>1350</v>
      </c>
      <c r="BP35" s="7">
        <f t="shared" si="117"/>
        <v>1350</v>
      </c>
      <c r="BQ35" s="7">
        <f t="shared" si="117"/>
        <v>1350</v>
      </c>
      <c r="BR35" s="7">
        <f t="shared" si="117"/>
        <v>1350</v>
      </c>
      <c r="BS35" s="8">
        <f t="shared" ref="BS35:BS43" si="118">SUM(BG35:BR35)</f>
        <v>16200</v>
      </c>
    </row>
    <row r="36" spans="1:71" ht="14.25" customHeight="1" x14ac:dyDescent="0.3">
      <c r="A36" s="7" t="s">
        <v>32</v>
      </c>
      <c r="B36" s="7">
        <v>250</v>
      </c>
      <c r="C36" s="7">
        <v>250</v>
      </c>
      <c r="D36" s="7">
        <v>250</v>
      </c>
      <c r="E36" s="7">
        <v>250</v>
      </c>
      <c r="F36" s="8">
        <f t="shared" si="111"/>
        <v>1000</v>
      </c>
      <c r="G36" s="7">
        <v>800</v>
      </c>
      <c r="H36" s="7">
        <v>800</v>
      </c>
      <c r="I36" s="7">
        <v>800</v>
      </c>
      <c r="J36" s="7">
        <v>800</v>
      </c>
      <c r="K36" s="7">
        <v>800</v>
      </c>
      <c r="L36" s="7">
        <v>800</v>
      </c>
      <c r="M36" s="7">
        <v>800</v>
      </c>
      <c r="N36" s="7">
        <v>800</v>
      </c>
      <c r="O36" s="7">
        <v>800</v>
      </c>
      <c r="P36" s="7">
        <v>800</v>
      </c>
      <c r="Q36" s="7">
        <v>800</v>
      </c>
      <c r="R36" s="7">
        <v>800</v>
      </c>
      <c r="S36" s="8">
        <f t="shared" si="112"/>
        <v>9600</v>
      </c>
      <c r="T36" s="7">
        <v>2500</v>
      </c>
      <c r="U36" s="7">
        <v>2500</v>
      </c>
      <c r="V36" s="7">
        <v>2500</v>
      </c>
      <c r="W36" s="7">
        <v>2500</v>
      </c>
      <c r="X36" s="7">
        <v>2500</v>
      </c>
      <c r="Y36" s="7">
        <v>2500</v>
      </c>
      <c r="Z36" s="7">
        <v>2500</v>
      </c>
      <c r="AA36" s="7">
        <v>2500</v>
      </c>
      <c r="AB36" s="7">
        <v>2500</v>
      </c>
      <c r="AC36" s="7">
        <v>2500</v>
      </c>
      <c r="AD36" s="7">
        <v>2500</v>
      </c>
      <c r="AE36" s="7">
        <v>2500</v>
      </c>
      <c r="AF36" s="8">
        <f t="shared" si="113"/>
        <v>30000</v>
      </c>
      <c r="AG36" s="7">
        <v>6000</v>
      </c>
      <c r="AH36" s="7">
        <v>6000</v>
      </c>
      <c r="AI36" s="7">
        <v>6000</v>
      </c>
      <c r="AJ36" s="7">
        <v>6000</v>
      </c>
      <c r="AK36" s="7">
        <v>6000</v>
      </c>
      <c r="AL36" s="7">
        <v>6000</v>
      </c>
      <c r="AM36" s="7">
        <v>6000</v>
      </c>
      <c r="AN36" s="7">
        <v>6000</v>
      </c>
      <c r="AO36" s="7">
        <v>6000</v>
      </c>
      <c r="AP36" s="7">
        <v>6000</v>
      </c>
      <c r="AQ36" s="7">
        <v>6000</v>
      </c>
      <c r="AR36" s="7">
        <v>6000</v>
      </c>
      <c r="AS36" s="8">
        <f t="shared" si="114"/>
        <v>72000</v>
      </c>
      <c r="AT36" s="7">
        <f>AR36*3</f>
        <v>18000</v>
      </c>
      <c r="AU36" s="7">
        <f t="shared" ref="AU36:BE36" si="119">AT36</f>
        <v>18000</v>
      </c>
      <c r="AV36" s="7">
        <f t="shared" si="119"/>
        <v>18000</v>
      </c>
      <c r="AW36" s="7">
        <f t="shared" si="119"/>
        <v>18000</v>
      </c>
      <c r="AX36" s="7">
        <f t="shared" si="119"/>
        <v>18000</v>
      </c>
      <c r="AY36" s="7">
        <f t="shared" si="119"/>
        <v>18000</v>
      </c>
      <c r="AZ36" s="7">
        <f t="shared" si="119"/>
        <v>18000</v>
      </c>
      <c r="BA36" s="7">
        <f t="shared" si="119"/>
        <v>18000</v>
      </c>
      <c r="BB36" s="7">
        <f t="shared" si="119"/>
        <v>18000</v>
      </c>
      <c r="BC36" s="7">
        <f t="shared" si="119"/>
        <v>18000</v>
      </c>
      <c r="BD36" s="7">
        <f t="shared" si="119"/>
        <v>18000</v>
      </c>
      <c r="BE36" s="7">
        <f t="shared" si="119"/>
        <v>18000</v>
      </c>
      <c r="BF36" s="8">
        <f t="shared" si="116"/>
        <v>216000</v>
      </c>
      <c r="BG36" s="7">
        <f>BE36*3</f>
        <v>54000</v>
      </c>
      <c r="BH36" s="7">
        <f t="shared" ref="BH36:BR36" si="120">BG36</f>
        <v>54000</v>
      </c>
      <c r="BI36" s="7">
        <f t="shared" si="120"/>
        <v>54000</v>
      </c>
      <c r="BJ36" s="7">
        <f t="shared" si="120"/>
        <v>54000</v>
      </c>
      <c r="BK36" s="7">
        <f t="shared" si="120"/>
        <v>54000</v>
      </c>
      <c r="BL36" s="7">
        <f t="shared" si="120"/>
        <v>54000</v>
      </c>
      <c r="BM36" s="7">
        <f t="shared" si="120"/>
        <v>54000</v>
      </c>
      <c r="BN36" s="7">
        <f t="shared" si="120"/>
        <v>54000</v>
      </c>
      <c r="BO36" s="7">
        <f t="shared" si="120"/>
        <v>54000</v>
      </c>
      <c r="BP36" s="7">
        <f t="shared" si="120"/>
        <v>54000</v>
      </c>
      <c r="BQ36" s="7">
        <f t="shared" si="120"/>
        <v>54000</v>
      </c>
      <c r="BR36" s="7">
        <f t="shared" si="120"/>
        <v>54000</v>
      </c>
      <c r="BS36" s="8">
        <f t="shared" si="118"/>
        <v>648000</v>
      </c>
    </row>
    <row r="37" spans="1:71" ht="14.25" customHeight="1" x14ac:dyDescent="0.3">
      <c r="A37" s="7" t="s">
        <v>33</v>
      </c>
      <c r="B37" s="7">
        <v>50</v>
      </c>
      <c r="C37" s="7">
        <v>50</v>
      </c>
      <c r="D37" s="7">
        <v>50</v>
      </c>
      <c r="E37" s="7">
        <v>50</v>
      </c>
      <c r="F37" s="8">
        <f t="shared" si="111"/>
        <v>200</v>
      </c>
      <c r="G37" s="7">
        <v>150</v>
      </c>
      <c r="H37" s="7">
        <v>150</v>
      </c>
      <c r="I37" s="7">
        <v>150</v>
      </c>
      <c r="J37" s="7">
        <v>150</v>
      </c>
      <c r="K37" s="7">
        <v>150</v>
      </c>
      <c r="L37" s="7">
        <v>150</v>
      </c>
      <c r="M37" s="7">
        <v>150</v>
      </c>
      <c r="N37" s="7">
        <v>150</v>
      </c>
      <c r="O37" s="7">
        <v>150</v>
      </c>
      <c r="P37" s="7">
        <v>150</v>
      </c>
      <c r="Q37" s="7">
        <v>150</v>
      </c>
      <c r="R37" s="7">
        <v>150</v>
      </c>
      <c r="S37" s="8">
        <f t="shared" si="112"/>
        <v>1800</v>
      </c>
      <c r="T37" s="7">
        <v>600</v>
      </c>
      <c r="U37" s="7">
        <v>600</v>
      </c>
      <c r="V37" s="7">
        <v>600</v>
      </c>
      <c r="W37" s="7">
        <v>600</v>
      </c>
      <c r="X37" s="7">
        <v>600</v>
      </c>
      <c r="Y37" s="7">
        <v>600</v>
      </c>
      <c r="Z37" s="7">
        <v>600</v>
      </c>
      <c r="AA37" s="7">
        <v>600</v>
      </c>
      <c r="AB37" s="7">
        <v>600</v>
      </c>
      <c r="AC37" s="7">
        <v>600</v>
      </c>
      <c r="AD37" s="7">
        <v>600</v>
      </c>
      <c r="AE37" s="7">
        <v>600</v>
      </c>
      <c r="AF37" s="8">
        <f t="shared" si="113"/>
        <v>7200</v>
      </c>
      <c r="AG37" s="7">
        <v>1200</v>
      </c>
      <c r="AH37" s="7">
        <v>1200</v>
      </c>
      <c r="AI37" s="7">
        <v>1200</v>
      </c>
      <c r="AJ37" s="7">
        <v>1200</v>
      </c>
      <c r="AK37" s="7">
        <v>1200</v>
      </c>
      <c r="AL37" s="7">
        <v>1200</v>
      </c>
      <c r="AM37" s="7">
        <v>1200</v>
      </c>
      <c r="AN37" s="7">
        <v>1200</v>
      </c>
      <c r="AO37" s="7">
        <v>1200</v>
      </c>
      <c r="AP37" s="7">
        <v>1200</v>
      </c>
      <c r="AQ37" s="7">
        <v>1200</v>
      </c>
      <c r="AR37" s="7">
        <v>1200</v>
      </c>
      <c r="AS37" s="8">
        <f t="shared" si="114"/>
        <v>14400</v>
      </c>
      <c r="AT37" s="7">
        <f>AR37*2</f>
        <v>2400</v>
      </c>
      <c r="AU37" s="7">
        <f t="shared" ref="AU37:BE37" si="121">AT37</f>
        <v>2400</v>
      </c>
      <c r="AV37" s="7">
        <f t="shared" si="121"/>
        <v>2400</v>
      </c>
      <c r="AW37" s="7">
        <f t="shared" si="121"/>
        <v>2400</v>
      </c>
      <c r="AX37" s="7">
        <f t="shared" si="121"/>
        <v>2400</v>
      </c>
      <c r="AY37" s="7">
        <f t="shared" si="121"/>
        <v>2400</v>
      </c>
      <c r="AZ37" s="7">
        <f t="shared" si="121"/>
        <v>2400</v>
      </c>
      <c r="BA37" s="7">
        <f t="shared" si="121"/>
        <v>2400</v>
      </c>
      <c r="BB37" s="7">
        <f t="shared" si="121"/>
        <v>2400</v>
      </c>
      <c r="BC37" s="7">
        <f t="shared" si="121"/>
        <v>2400</v>
      </c>
      <c r="BD37" s="7">
        <f t="shared" si="121"/>
        <v>2400</v>
      </c>
      <c r="BE37" s="7">
        <f t="shared" si="121"/>
        <v>2400</v>
      </c>
      <c r="BF37" s="8">
        <f t="shared" si="116"/>
        <v>28800</v>
      </c>
      <c r="BG37" s="7">
        <f>BE37*2</f>
        <v>4800</v>
      </c>
      <c r="BH37" s="7">
        <f t="shared" ref="BH37:BR37" si="122">BG37</f>
        <v>4800</v>
      </c>
      <c r="BI37" s="7">
        <f t="shared" si="122"/>
        <v>4800</v>
      </c>
      <c r="BJ37" s="7">
        <f t="shared" si="122"/>
        <v>4800</v>
      </c>
      <c r="BK37" s="7">
        <f t="shared" si="122"/>
        <v>4800</v>
      </c>
      <c r="BL37" s="7">
        <f t="shared" si="122"/>
        <v>4800</v>
      </c>
      <c r="BM37" s="7">
        <f t="shared" si="122"/>
        <v>4800</v>
      </c>
      <c r="BN37" s="7">
        <f t="shared" si="122"/>
        <v>4800</v>
      </c>
      <c r="BO37" s="7">
        <f t="shared" si="122"/>
        <v>4800</v>
      </c>
      <c r="BP37" s="7">
        <f t="shared" si="122"/>
        <v>4800</v>
      </c>
      <c r="BQ37" s="7">
        <f t="shared" si="122"/>
        <v>4800</v>
      </c>
      <c r="BR37" s="7">
        <f t="shared" si="122"/>
        <v>4800</v>
      </c>
      <c r="BS37" s="8">
        <f t="shared" si="118"/>
        <v>57600</v>
      </c>
    </row>
    <row r="38" spans="1:71" ht="14.25" customHeight="1" x14ac:dyDescent="0.3">
      <c r="A38" s="7" t="s">
        <v>34</v>
      </c>
      <c r="B38" s="7">
        <v>80</v>
      </c>
      <c r="C38" s="7">
        <v>80</v>
      </c>
      <c r="D38" s="7">
        <v>80</v>
      </c>
      <c r="E38" s="7">
        <v>80</v>
      </c>
      <c r="F38" s="8">
        <f t="shared" si="111"/>
        <v>320</v>
      </c>
      <c r="G38" s="7">
        <v>250</v>
      </c>
      <c r="H38" s="7">
        <v>250</v>
      </c>
      <c r="I38" s="7">
        <v>250</v>
      </c>
      <c r="J38" s="7">
        <v>250</v>
      </c>
      <c r="K38" s="7">
        <v>250</v>
      </c>
      <c r="L38" s="7">
        <v>250</v>
      </c>
      <c r="M38" s="7">
        <v>250</v>
      </c>
      <c r="N38" s="7">
        <v>250</v>
      </c>
      <c r="O38" s="7">
        <v>250</v>
      </c>
      <c r="P38" s="7">
        <v>250</v>
      </c>
      <c r="Q38" s="7">
        <v>250</v>
      </c>
      <c r="R38" s="7">
        <v>250</v>
      </c>
      <c r="S38" s="8">
        <f t="shared" si="112"/>
        <v>3000</v>
      </c>
      <c r="T38" s="7">
        <v>1200</v>
      </c>
      <c r="U38" s="7">
        <v>1200</v>
      </c>
      <c r="V38" s="7">
        <v>1200</v>
      </c>
      <c r="W38" s="7">
        <v>1200</v>
      </c>
      <c r="X38" s="7">
        <v>1200</v>
      </c>
      <c r="Y38" s="7">
        <v>1200</v>
      </c>
      <c r="Z38" s="7">
        <v>1200</v>
      </c>
      <c r="AA38" s="7">
        <v>1200</v>
      </c>
      <c r="AB38" s="7">
        <v>1200</v>
      </c>
      <c r="AC38" s="7">
        <v>1200</v>
      </c>
      <c r="AD38" s="7">
        <v>1200</v>
      </c>
      <c r="AE38" s="7">
        <v>1200</v>
      </c>
      <c r="AF38" s="8">
        <f t="shared" si="113"/>
        <v>14400</v>
      </c>
      <c r="AG38" s="7">
        <v>4000</v>
      </c>
      <c r="AH38" s="7">
        <v>4000</v>
      </c>
      <c r="AI38" s="7">
        <v>4000</v>
      </c>
      <c r="AJ38" s="7">
        <v>4000</v>
      </c>
      <c r="AK38" s="7">
        <v>4000</v>
      </c>
      <c r="AL38" s="7">
        <v>4000</v>
      </c>
      <c r="AM38" s="7">
        <v>4000</v>
      </c>
      <c r="AN38" s="7">
        <v>4000</v>
      </c>
      <c r="AO38" s="7">
        <v>4000</v>
      </c>
      <c r="AP38" s="7">
        <v>4000</v>
      </c>
      <c r="AQ38" s="7">
        <v>4000</v>
      </c>
      <c r="AR38" s="7">
        <v>4000</v>
      </c>
      <c r="AS38" s="8">
        <f t="shared" si="114"/>
        <v>48000</v>
      </c>
      <c r="AT38" s="7">
        <f>AR38*3</f>
        <v>12000</v>
      </c>
      <c r="AU38" s="7">
        <f t="shared" ref="AU38:BE38" si="123">AT38</f>
        <v>12000</v>
      </c>
      <c r="AV38" s="7">
        <f t="shared" si="123"/>
        <v>12000</v>
      </c>
      <c r="AW38" s="7">
        <f t="shared" si="123"/>
        <v>12000</v>
      </c>
      <c r="AX38" s="7">
        <f t="shared" si="123"/>
        <v>12000</v>
      </c>
      <c r="AY38" s="7">
        <f t="shared" si="123"/>
        <v>12000</v>
      </c>
      <c r="AZ38" s="7">
        <f t="shared" si="123"/>
        <v>12000</v>
      </c>
      <c r="BA38" s="7">
        <f t="shared" si="123"/>
        <v>12000</v>
      </c>
      <c r="BB38" s="7">
        <f t="shared" si="123"/>
        <v>12000</v>
      </c>
      <c r="BC38" s="7">
        <f t="shared" si="123"/>
        <v>12000</v>
      </c>
      <c r="BD38" s="7">
        <f t="shared" si="123"/>
        <v>12000</v>
      </c>
      <c r="BE38" s="7">
        <f t="shared" si="123"/>
        <v>12000</v>
      </c>
      <c r="BF38" s="8">
        <f t="shared" si="116"/>
        <v>144000</v>
      </c>
      <c r="BG38" s="7">
        <f>BE38*3</f>
        <v>36000</v>
      </c>
      <c r="BH38" s="7">
        <f t="shared" ref="BH38:BR38" si="124">BG38</f>
        <v>36000</v>
      </c>
      <c r="BI38" s="7">
        <f t="shared" si="124"/>
        <v>36000</v>
      </c>
      <c r="BJ38" s="7">
        <f t="shared" si="124"/>
        <v>36000</v>
      </c>
      <c r="BK38" s="7">
        <f t="shared" si="124"/>
        <v>36000</v>
      </c>
      <c r="BL38" s="7">
        <f t="shared" si="124"/>
        <v>36000</v>
      </c>
      <c r="BM38" s="7">
        <f t="shared" si="124"/>
        <v>36000</v>
      </c>
      <c r="BN38" s="7">
        <f t="shared" si="124"/>
        <v>36000</v>
      </c>
      <c r="BO38" s="7">
        <f t="shared" si="124"/>
        <v>36000</v>
      </c>
      <c r="BP38" s="7">
        <f t="shared" si="124"/>
        <v>36000</v>
      </c>
      <c r="BQ38" s="7">
        <f t="shared" si="124"/>
        <v>36000</v>
      </c>
      <c r="BR38" s="7">
        <f t="shared" si="124"/>
        <v>36000</v>
      </c>
      <c r="BS38" s="8">
        <f t="shared" si="118"/>
        <v>432000</v>
      </c>
    </row>
    <row r="39" spans="1:71" ht="14.25" customHeight="1" x14ac:dyDescent="0.3">
      <c r="A39" s="7" t="s">
        <v>35</v>
      </c>
      <c r="B39" s="7">
        <f>1.2*B10/100</f>
        <v>0</v>
      </c>
      <c r="C39" s="7">
        <f>1.2*C10/100</f>
        <v>0</v>
      </c>
      <c r="D39" s="7">
        <f>1.2*D10/100</f>
        <v>0</v>
      </c>
      <c r="E39" s="7">
        <f>1.2*E10/100</f>
        <v>0</v>
      </c>
      <c r="F39" s="8">
        <f t="shared" si="111"/>
        <v>0</v>
      </c>
      <c r="G39" s="7">
        <f>(1.2*G10)/100</f>
        <v>375</v>
      </c>
      <c r="H39" s="7">
        <f t="shared" ref="H39:R39" si="125">1.2*H10/100</f>
        <v>750</v>
      </c>
      <c r="I39" s="7">
        <f t="shared" si="125"/>
        <v>1125</v>
      </c>
      <c r="J39" s="7">
        <f t="shared" si="125"/>
        <v>1875</v>
      </c>
      <c r="K39" s="7">
        <f t="shared" si="125"/>
        <v>2625</v>
      </c>
      <c r="L39" s="7">
        <f t="shared" si="125"/>
        <v>3375</v>
      </c>
      <c r="M39" s="7">
        <f t="shared" si="125"/>
        <v>4500</v>
      </c>
      <c r="N39" s="7">
        <f t="shared" si="125"/>
        <v>5625</v>
      </c>
      <c r="O39" s="7">
        <f t="shared" si="125"/>
        <v>6750</v>
      </c>
      <c r="P39" s="7">
        <f t="shared" si="125"/>
        <v>8250</v>
      </c>
      <c r="Q39" s="7">
        <f t="shared" si="125"/>
        <v>9750</v>
      </c>
      <c r="R39" s="7">
        <f t="shared" si="125"/>
        <v>11250</v>
      </c>
      <c r="S39" s="8">
        <f t="shared" si="112"/>
        <v>56250</v>
      </c>
      <c r="T39" s="7">
        <f>(1.2*T10)/100</f>
        <v>13500</v>
      </c>
      <c r="U39" s="7">
        <f t="shared" ref="U39:AE39" si="126">1.2*U10/100</f>
        <v>15750</v>
      </c>
      <c r="V39" s="7">
        <f t="shared" si="126"/>
        <v>18000</v>
      </c>
      <c r="W39" s="7">
        <f t="shared" si="126"/>
        <v>20700</v>
      </c>
      <c r="X39" s="7">
        <f t="shared" si="126"/>
        <v>23400</v>
      </c>
      <c r="Y39" s="7">
        <f t="shared" si="126"/>
        <v>26100</v>
      </c>
      <c r="Z39" s="7">
        <f t="shared" si="126"/>
        <v>29250</v>
      </c>
      <c r="AA39" s="7">
        <f t="shared" si="126"/>
        <v>32400</v>
      </c>
      <c r="AB39" s="7">
        <f t="shared" si="126"/>
        <v>35550</v>
      </c>
      <c r="AC39" s="7">
        <f t="shared" si="126"/>
        <v>38700</v>
      </c>
      <c r="AD39" s="7">
        <f t="shared" si="126"/>
        <v>41850</v>
      </c>
      <c r="AE39" s="7">
        <f t="shared" si="126"/>
        <v>45000</v>
      </c>
      <c r="AF39" s="8">
        <f t="shared" si="113"/>
        <v>340200</v>
      </c>
      <c r="AG39" s="7">
        <f t="shared" ref="AG39:AR39" si="127">1.2*AG10/100</f>
        <v>48675</v>
      </c>
      <c r="AH39" s="7">
        <f t="shared" si="127"/>
        <v>52350</v>
      </c>
      <c r="AI39" s="7">
        <f t="shared" si="127"/>
        <v>56025</v>
      </c>
      <c r="AJ39" s="7">
        <f t="shared" si="127"/>
        <v>59700</v>
      </c>
      <c r="AK39" s="7">
        <f t="shared" si="127"/>
        <v>63375</v>
      </c>
      <c r="AL39" s="7">
        <f t="shared" si="127"/>
        <v>67050</v>
      </c>
      <c r="AM39" s="7">
        <f t="shared" si="127"/>
        <v>70725</v>
      </c>
      <c r="AN39" s="7">
        <f t="shared" si="127"/>
        <v>74400</v>
      </c>
      <c r="AO39" s="7">
        <f t="shared" si="127"/>
        <v>78075</v>
      </c>
      <c r="AP39" s="7">
        <f t="shared" si="127"/>
        <v>81750</v>
      </c>
      <c r="AQ39" s="7">
        <f t="shared" si="127"/>
        <v>85425</v>
      </c>
      <c r="AR39" s="7">
        <f t="shared" si="127"/>
        <v>89100</v>
      </c>
      <c r="AS39" s="8">
        <f t="shared" si="114"/>
        <v>826650</v>
      </c>
      <c r="AT39" s="7">
        <f t="shared" ref="AT39:BE39" si="128">1.2*AT10/100</f>
        <v>93300</v>
      </c>
      <c r="AU39" s="7">
        <f t="shared" si="128"/>
        <v>97500</v>
      </c>
      <c r="AV39" s="7">
        <f t="shared" si="128"/>
        <v>101700</v>
      </c>
      <c r="AW39" s="7">
        <f t="shared" si="128"/>
        <v>105900</v>
      </c>
      <c r="AX39" s="7">
        <f t="shared" si="128"/>
        <v>110100</v>
      </c>
      <c r="AY39" s="7">
        <f t="shared" si="128"/>
        <v>114300</v>
      </c>
      <c r="AZ39" s="7">
        <f t="shared" si="128"/>
        <v>118500</v>
      </c>
      <c r="BA39" s="7">
        <f t="shared" si="128"/>
        <v>122700</v>
      </c>
      <c r="BB39" s="7">
        <f t="shared" si="128"/>
        <v>126900</v>
      </c>
      <c r="BC39" s="7">
        <f t="shared" si="128"/>
        <v>131100</v>
      </c>
      <c r="BD39" s="7">
        <f t="shared" si="128"/>
        <v>135300</v>
      </c>
      <c r="BE39" s="7">
        <f t="shared" si="128"/>
        <v>139500</v>
      </c>
      <c r="BF39" s="8">
        <f t="shared" si="116"/>
        <v>1396800</v>
      </c>
      <c r="BG39" s="7">
        <f t="shared" ref="BG39:BR39" si="129">1.2*BG10/100</f>
        <v>144750</v>
      </c>
      <c r="BH39" s="7">
        <f t="shared" si="129"/>
        <v>150000</v>
      </c>
      <c r="BI39" s="7">
        <f t="shared" si="129"/>
        <v>155250</v>
      </c>
      <c r="BJ39" s="7">
        <f t="shared" si="129"/>
        <v>160500</v>
      </c>
      <c r="BK39" s="7">
        <f t="shared" si="129"/>
        <v>165750</v>
      </c>
      <c r="BL39" s="7">
        <f t="shared" si="129"/>
        <v>171000</v>
      </c>
      <c r="BM39" s="7">
        <f t="shared" si="129"/>
        <v>176250</v>
      </c>
      <c r="BN39" s="7">
        <f t="shared" si="129"/>
        <v>181500</v>
      </c>
      <c r="BO39" s="7">
        <f t="shared" si="129"/>
        <v>186750</v>
      </c>
      <c r="BP39" s="7">
        <f t="shared" si="129"/>
        <v>192000</v>
      </c>
      <c r="BQ39" s="7">
        <f t="shared" si="129"/>
        <v>197250</v>
      </c>
      <c r="BR39" s="7">
        <f t="shared" si="129"/>
        <v>202500</v>
      </c>
      <c r="BS39" s="8">
        <f t="shared" si="118"/>
        <v>2083500</v>
      </c>
    </row>
    <row r="40" spans="1:71" ht="14.25" customHeight="1" x14ac:dyDescent="0.3">
      <c r="A40" s="7" t="s">
        <v>36</v>
      </c>
      <c r="B40" s="7">
        <v>100</v>
      </c>
      <c r="C40" s="7">
        <v>100</v>
      </c>
      <c r="D40" s="7">
        <v>100</v>
      </c>
      <c r="E40" s="7">
        <v>100</v>
      </c>
      <c r="F40" s="8">
        <f t="shared" si="111"/>
        <v>400</v>
      </c>
      <c r="G40" s="7">
        <v>300</v>
      </c>
      <c r="H40" s="7">
        <v>300</v>
      </c>
      <c r="I40" s="7">
        <v>300</v>
      </c>
      <c r="J40" s="7">
        <v>300</v>
      </c>
      <c r="K40" s="7">
        <v>300</v>
      </c>
      <c r="L40" s="7">
        <v>300</v>
      </c>
      <c r="M40" s="7">
        <v>300</v>
      </c>
      <c r="N40" s="7">
        <v>300</v>
      </c>
      <c r="O40" s="7">
        <v>300</v>
      </c>
      <c r="P40" s="7">
        <v>300</v>
      </c>
      <c r="Q40" s="7">
        <v>300</v>
      </c>
      <c r="R40" s="7">
        <v>300</v>
      </c>
      <c r="S40" s="8">
        <f t="shared" si="112"/>
        <v>3600</v>
      </c>
      <c r="T40" s="7">
        <v>1200</v>
      </c>
      <c r="U40" s="7">
        <v>1200</v>
      </c>
      <c r="V40" s="7">
        <v>1200</v>
      </c>
      <c r="W40" s="7">
        <v>1200</v>
      </c>
      <c r="X40" s="7">
        <v>1200</v>
      </c>
      <c r="Y40" s="7">
        <v>1200</v>
      </c>
      <c r="Z40" s="7">
        <v>1200</v>
      </c>
      <c r="AA40" s="7">
        <v>1200</v>
      </c>
      <c r="AB40" s="7">
        <v>1200</v>
      </c>
      <c r="AC40" s="7">
        <v>1200</v>
      </c>
      <c r="AD40" s="7">
        <v>1200</v>
      </c>
      <c r="AE40" s="7">
        <v>1200</v>
      </c>
      <c r="AF40" s="8">
        <f t="shared" si="113"/>
        <v>14400</v>
      </c>
      <c r="AG40" s="7">
        <v>3000</v>
      </c>
      <c r="AH40" s="7">
        <v>3000</v>
      </c>
      <c r="AI40" s="7">
        <v>3000</v>
      </c>
      <c r="AJ40" s="7">
        <v>3000</v>
      </c>
      <c r="AK40" s="7">
        <v>3000</v>
      </c>
      <c r="AL40" s="7">
        <v>3000</v>
      </c>
      <c r="AM40" s="7">
        <v>3000</v>
      </c>
      <c r="AN40" s="7">
        <v>3000</v>
      </c>
      <c r="AO40" s="7">
        <v>3000</v>
      </c>
      <c r="AP40" s="7">
        <v>3000</v>
      </c>
      <c r="AQ40" s="7">
        <v>3000</v>
      </c>
      <c r="AR40" s="7">
        <v>3000</v>
      </c>
      <c r="AS40" s="8">
        <f t="shared" si="114"/>
        <v>36000</v>
      </c>
      <c r="AT40" s="7">
        <f>AR40*3</f>
        <v>9000</v>
      </c>
      <c r="AU40" s="7">
        <f t="shared" ref="AU40:BE40" si="130">AT40</f>
        <v>9000</v>
      </c>
      <c r="AV40" s="7">
        <f t="shared" si="130"/>
        <v>9000</v>
      </c>
      <c r="AW40" s="7">
        <f t="shared" si="130"/>
        <v>9000</v>
      </c>
      <c r="AX40" s="7">
        <f t="shared" si="130"/>
        <v>9000</v>
      </c>
      <c r="AY40" s="7">
        <f t="shared" si="130"/>
        <v>9000</v>
      </c>
      <c r="AZ40" s="7">
        <f t="shared" si="130"/>
        <v>9000</v>
      </c>
      <c r="BA40" s="7">
        <f t="shared" si="130"/>
        <v>9000</v>
      </c>
      <c r="BB40" s="7">
        <f t="shared" si="130"/>
        <v>9000</v>
      </c>
      <c r="BC40" s="7">
        <f t="shared" si="130"/>
        <v>9000</v>
      </c>
      <c r="BD40" s="7">
        <f t="shared" si="130"/>
        <v>9000</v>
      </c>
      <c r="BE40" s="7">
        <f t="shared" si="130"/>
        <v>9000</v>
      </c>
      <c r="BF40" s="8">
        <f t="shared" si="116"/>
        <v>108000</v>
      </c>
      <c r="BG40" s="7">
        <f>BE40*3</f>
        <v>27000</v>
      </c>
      <c r="BH40" s="7">
        <f t="shared" ref="BH40:BR40" si="131">BG40</f>
        <v>27000</v>
      </c>
      <c r="BI40" s="7">
        <f t="shared" si="131"/>
        <v>27000</v>
      </c>
      <c r="BJ40" s="7">
        <f t="shared" si="131"/>
        <v>27000</v>
      </c>
      <c r="BK40" s="7">
        <f t="shared" si="131"/>
        <v>27000</v>
      </c>
      <c r="BL40" s="7">
        <f t="shared" si="131"/>
        <v>27000</v>
      </c>
      <c r="BM40" s="7">
        <f t="shared" si="131"/>
        <v>27000</v>
      </c>
      <c r="BN40" s="7">
        <f t="shared" si="131"/>
        <v>27000</v>
      </c>
      <c r="BO40" s="7">
        <f t="shared" si="131"/>
        <v>27000</v>
      </c>
      <c r="BP40" s="7">
        <f t="shared" si="131"/>
        <v>27000</v>
      </c>
      <c r="BQ40" s="7">
        <f t="shared" si="131"/>
        <v>27000</v>
      </c>
      <c r="BR40" s="7">
        <f t="shared" si="131"/>
        <v>27000</v>
      </c>
      <c r="BS40" s="8">
        <f t="shared" si="118"/>
        <v>324000</v>
      </c>
    </row>
    <row r="41" spans="1:71" ht="14.25" customHeight="1" x14ac:dyDescent="0.3">
      <c r="A41" s="7" t="s">
        <v>37</v>
      </c>
      <c r="B41" s="7">
        <v>25</v>
      </c>
      <c r="C41" s="7">
        <v>25</v>
      </c>
      <c r="D41" s="7">
        <v>25</v>
      </c>
      <c r="E41" s="7">
        <v>25</v>
      </c>
      <c r="F41" s="8">
        <f t="shared" si="111"/>
        <v>100</v>
      </c>
      <c r="G41" s="7">
        <v>500</v>
      </c>
      <c r="H41" s="7">
        <v>500</v>
      </c>
      <c r="I41" s="7">
        <v>500</v>
      </c>
      <c r="J41" s="7">
        <v>500</v>
      </c>
      <c r="K41" s="7">
        <v>500</v>
      </c>
      <c r="L41" s="7">
        <v>500</v>
      </c>
      <c r="M41" s="7">
        <v>500</v>
      </c>
      <c r="N41" s="7">
        <v>500</v>
      </c>
      <c r="O41" s="7">
        <v>500</v>
      </c>
      <c r="P41" s="7">
        <v>500</v>
      </c>
      <c r="Q41" s="7">
        <v>500</v>
      </c>
      <c r="R41" s="7">
        <v>500</v>
      </c>
      <c r="S41" s="8">
        <f t="shared" si="112"/>
        <v>6000</v>
      </c>
      <c r="T41" s="7">
        <v>2000</v>
      </c>
      <c r="U41" s="7">
        <v>2000</v>
      </c>
      <c r="V41" s="7">
        <v>2000</v>
      </c>
      <c r="W41" s="7">
        <v>2000</v>
      </c>
      <c r="X41" s="7">
        <v>2000</v>
      </c>
      <c r="Y41" s="7">
        <v>2000</v>
      </c>
      <c r="Z41" s="7">
        <v>2000</v>
      </c>
      <c r="AA41" s="7">
        <v>2000</v>
      </c>
      <c r="AB41" s="7">
        <v>2000</v>
      </c>
      <c r="AC41" s="7">
        <v>2000</v>
      </c>
      <c r="AD41" s="7">
        <v>2000</v>
      </c>
      <c r="AE41" s="7">
        <v>2000</v>
      </c>
      <c r="AF41" s="8">
        <f t="shared" si="113"/>
        <v>24000</v>
      </c>
      <c r="AG41" s="7">
        <v>5000</v>
      </c>
      <c r="AH41" s="7">
        <v>5000</v>
      </c>
      <c r="AI41" s="7">
        <v>5000</v>
      </c>
      <c r="AJ41" s="7">
        <v>5000</v>
      </c>
      <c r="AK41" s="7">
        <v>5000</v>
      </c>
      <c r="AL41" s="7">
        <v>5000</v>
      </c>
      <c r="AM41" s="7">
        <v>5000</v>
      </c>
      <c r="AN41" s="7">
        <v>5000</v>
      </c>
      <c r="AO41" s="7">
        <v>5000</v>
      </c>
      <c r="AP41" s="7">
        <v>5000</v>
      </c>
      <c r="AQ41" s="7">
        <v>5000</v>
      </c>
      <c r="AR41" s="7">
        <v>5000</v>
      </c>
      <c r="AS41" s="8">
        <f t="shared" si="114"/>
        <v>60000</v>
      </c>
      <c r="AT41" s="7">
        <f>AR41*2.5</f>
        <v>12500</v>
      </c>
      <c r="AU41" s="7">
        <f t="shared" ref="AU41:BE41" si="132">AT41</f>
        <v>12500</v>
      </c>
      <c r="AV41" s="7">
        <f t="shared" si="132"/>
        <v>12500</v>
      </c>
      <c r="AW41" s="7">
        <f t="shared" si="132"/>
        <v>12500</v>
      </c>
      <c r="AX41" s="7">
        <f t="shared" si="132"/>
        <v>12500</v>
      </c>
      <c r="AY41" s="7">
        <f t="shared" si="132"/>
        <v>12500</v>
      </c>
      <c r="AZ41" s="7">
        <f t="shared" si="132"/>
        <v>12500</v>
      </c>
      <c r="BA41" s="7">
        <f t="shared" si="132"/>
        <v>12500</v>
      </c>
      <c r="BB41" s="7">
        <f t="shared" si="132"/>
        <v>12500</v>
      </c>
      <c r="BC41" s="7">
        <f t="shared" si="132"/>
        <v>12500</v>
      </c>
      <c r="BD41" s="7">
        <f t="shared" si="132"/>
        <v>12500</v>
      </c>
      <c r="BE41" s="7">
        <f t="shared" si="132"/>
        <v>12500</v>
      </c>
      <c r="BF41" s="8">
        <f t="shared" si="116"/>
        <v>150000</v>
      </c>
      <c r="BG41" s="7">
        <f>BE41*2.5</f>
        <v>31250</v>
      </c>
      <c r="BH41" s="7">
        <f t="shared" ref="BH41:BR41" si="133">BG41</f>
        <v>31250</v>
      </c>
      <c r="BI41" s="7">
        <f t="shared" si="133"/>
        <v>31250</v>
      </c>
      <c r="BJ41" s="7">
        <f t="shared" si="133"/>
        <v>31250</v>
      </c>
      <c r="BK41" s="7">
        <f t="shared" si="133"/>
        <v>31250</v>
      </c>
      <c r="BL41" s="7">
        <f t="shared" si="133"/>
        <v>31250</v>
      </c>
      <c r="BM41" s="7">
        <f t="shared" si="133"/>
        <v>31250</v>
      </c>
      <c r="BN41" s="7">
        <f t="shared" si="133"/>
        <v>31250</v>
      </c>
      <c r="BO41" s="7">
        <f t="shared" si="133"/>
        <v>31250</v>
      </c>
      <c r="BP41" s="7">
        <f t="shared" si="133"/>
        <v>31250</v>
      </c>
      <c r="BQ41" s="7">
        <f t="shared" si="133"/>
        <v>31250</v>
      </c>
      <c r="BR41" s="7">
        <f t="shared" si="133"/>
        <v>31250</v>
      </c>
      <c r="BS41" s="8">
        <f t="shared" si="118"/>
        <v>375000</v>
      </c>
    </row>
    <row r="42" spans="1:71" ht="14.25" customHeight="1" x14ac:dyDescent="0.3">
      <c r="A42" s="7" t="s">
        <v>38</v>
      </c>
      <c r="B42" s="7"/>
      <c r="C42" s="7"/>
      <c r="D42" s="7"/>
      <c r="E42" s="7"/>
      <c r="F42" s="8">
        <f t="shared" si="111"/>
        <v>0</v>
      </c>
      <c r="G42" s="7">
        <v>70</v>
      </c>
      <c r="H42" s="7">
        <v>70</v>
      </c>
      <c r="I42" s="7">
        <v>70</v>
      </c>
      <c r="J42" s="7">
        <v>70</v>
      </c>
      <c r="K42" s="7">
        <v>70</v>
      </c>
      <c r="L42" s="7">
        <v>70</v>
      </c>
      <c r="M42" s="7">
        <v>70</v>
      </c>
      <c r="N42" s="7">
        <v>70</v>
      </c>
      <c r="O42" s="7">
        <v>70</v>
      </c>
      <c r="P42" s="7">
        <v>70</v>
      </c>
      <c r="Q42" s="7">
        <v>70</v>
      </c>
      <c r="R42" s="7">
        <v>70</v>
      </c>
      <c r="S42" s="8">
        <f t="shared" si="112"/>
        <v>840</v>
      </c>
      <c r="T42" s="7">
        <v>70</v>
      </c>
      <c r="U42" s="7">
        <v>70</v>
      </c>
      <c r="V42" s="7">
        <v>70</v>
      </c>
      <c r="W42" s="7">
        <v>70</v>
      </c>
      <c r="X42" s="7">
        <v>70</v>
      </c>
      <c r="Y42" s="7">
        <v>70</v>
      </c>
      <c r="Z42" s="7">
        <v>70</v>
      </c>
      <c r="AA42" s="7">
        <v>70</v>
      </c>
      <c r="AB42" s="7">
        <v>70</v>
      </c>
      <c r="AC42" s="7">
        <v>70</v>
      </c>
      <c r="AD42" s="7">
        <v>70</v>
      </c>
      <c r="AE42" s="7">
        <v>70</v>
      </c>
      <c r="AF42" s="8">
        <f t="shared" si="113"/>
        <v>840</v>
      </c>
      <c r="AG42" s="7">
        <v>70</v>
      </c>
      <c r="AH42" s="7">
        <v>70</v>
      </c>
      <c r="AI42" s="7">
        <v>70</v>
      </c>
      <c r="AJ42" s="7">
        <v>70</v>
      </c>
      <c r="AK42" s="7">
        <v>70</v>
      </c>
      <c r="AL42" s="7">
        <v>70</v>
      </c>
      <c r="AM42" s="7">
        <v>70</v>
      </c>
      <c r="AN42" s="7">
        <v>70</v>
      </c>
      <c r="AO42" s="7">
        <v>70</v>
      </c>
      <c r="AP42" s="7">
        <v>70</v>
      </c>
      <c r="AQ42" s="7">
        <v>70</v>
      </c>
      <c r="AR42" s="7">
        <v>70</v>
      </c>
      <c r="AS42" s="8">
        <f t="shared" si="114"/>
        <v>840</v>
      </c>
      <c r="AT42" s="7">
        <f>AR42*1.5</f>
        <v>105</v>
      </c>
      <c r="AU42" s="7">
        <f t="shared" ref="AU42:BE42" si="134">AT42</f>
        <v>105</v>
      </c>
      <c r="AV42" s="7">
        <f t="shared" si="134"/>
        <v>105</v>
      </c>
      <c r="AW42" s="7">
        <f t="shared" si="134"/>
        <v>105</v>
      </c>
      <c r="AX42" s="7">
        <f t="shared" si="134"/>
        <v>105</v>
      </c>
      <c r="AY42" s="7">
        <f t="shared" si="134"/>
        <v>105</v>
      </c>
      <c r="AZ42" s="7">
        <f t="shared" si="134"/>
        <v>105</v>
      </c>
      <c r="BA42" s="7">
        <f t="shared" si="134"/>
        <v>105</v>
      </c>
      <c r="BB42" s="7">
        <f t="shared" si="134"/>
        <v>105</v>
      </c>
      <c r="BC42" s="7">
        <f t="shared" si="134"/>
        <v>105</v>
      </c>
      <c r="BD42" s="7">
        <f t="shared" si="134"/>
        <v>105</v>
      </c>
      <c r="BE42" s="7">
        <f t="shared" si="134"/>
        <v>105</v>
      </c>
      <c r="BF42" s="8">
        <f t="shared" si="116"/>
        <v>1260</v>
      </c>
      <c r="BG42" s="7">
        <f>BE42*1.5</f>
        <v>157.5</v>
      </c>
      <c r="BH42" s="7">
        <f t="shared" ref="BH42:BR42" si="135">BG42</f>
        <v>157.5</v>
      </c>
      <c r="BI42" s="7">
        <f t="shared" si="135"/>
        <v>157.5</v>
      </c>
      <c r="BJ42" s="7">
        <f t="shared" si="135"/>
        <v>157.5</v>
      </c>
      <c r="BK42" s="7">
        <f t="shared" si="135"/>
        <v>157.5</v>
      </c>
      <c r="BL42" s="7">
        <f t="shared" si="135"/>
        <v>157.5</v>
      </c>
      <c r="BM42" s="7">
        <f t="shared" si="135"/>
        <v>157.5</v>
      </c>
      <c r="BN42" s="7">
        <f t="shared" si="135"/>
        <v>157.5</v>
      </c>
      <c r="BO42" s="7">
        <f t="shared" si="135"/>
        <v>157.5</v>
      </c>
      <c r="BP42" s="7">
        <f t="shared" si="135"/>
        <v>157.5</v>
      </c>
      <c r="BQ42" s="7">
        <f t="shared" si="135"/>
        <v>157.5</v>
      </c>
      <c r="BR42" s="7">
        <f t="shared" si="135"/>
        <v>157.5</v>
      </c>
      <c r="BS42" s="8">
        <f t="shared" si="118"/>
        <v>1890</v>
      </c>
    </row>
    <row r="43" spans="1:71" ht="14.25" customHeight="1" x14ac:dyDescent="0.3">
      <c r="A43" s="7" t="s">
        <v>39</v>
      </c>
      <c r="B43" s="7"/>
      <c r="C43" s="7"/>
      <c r="D43" s="7"/>
      <c r="E43" s="7"/>
      <c r="F43" s="8">
        <f t="shared" si="111"/>
        <v>0</v>
      </c>
      <c r="G43" s="7">
        <v>500</v>
      </c>
      <c r="H43" s="7">
        <v>500</v>
      </c>
      <c r="I43" s="7">
        <v>500</v>
      </c>
      <c r="J43" s="7">
        <v>500</v>
      </c>
      <c r="K43" s="7">
        <v>500</v>
      </c>
      <c r="L43" s="7">
        <v>500</v>
      </c>
      <c r="M43" s="7">
        <v>500</v>
      </c>
      <c r="N43" s="7">
        <v>500</v>
      </c>
      <c r="O43" s="7">
        <v>500</v>
      </c>
      <c r="P43" s="7">
        <v>500</v>
      </c>
      <c r="Q43" s="7">
        <v>500</v>
      </c>
      <c r="R43" s="7">
        <v>500</v>
      </c>
      <c r="S43" s="8">
        <f t="shared" si="112"/>
        <v>6000</v>
      </c>
      <c r="T43" s="7">
        <v>1000</v>
      </c>
      <c r="U43" s="7">
        <v>1000</v>
      </c>
      <c r="V43" s="7">
        <v>1000</v>
      </c>
      <c r="W43" s="7">
        <v>1000</v>
      </c>
      <c r="X43" s="7">
        <v>1000</v>
      </c>
      <c r="Y43" s="7">
        <v>1000</v>
      </c>
      <c r="Z43" s="7">
        <v>1000</v>
      </c>
      <c r="AA43" s="7">
        <v>1000</v>
      </c>
      <c r="AB43" s="7">
        <v>1000</v>
      </c>
      <c r="AC43" s="7">
        <v>1000</v>
      </c>
      <c r="AD43" s="7">
        <v>1000</v>
      </c>
      <c r="AE43" s="7">
        <v>1000</v>
      </c>
      <c r="AF43" s="8">
        <f t="shared" si="113"/>
        <v>12000</v>
      </c>
      <c r="AG43" s="7">
        <v>2000</v>
      </c>
      <c r="AH43" s="7">
        <v>2000</v>
      </c>
      <c r="AI43" s="7">
        <v>2000</v>
      </c>
      <c r="AJ43" s="7">
        <v>2000</v>
      </c>
      <c r="AK43" s="7">
        <v>2000</v>
      </c>
      <c r="AL43" s="7">
        <v>2000</v>
      </c>
      <c r="AM43" s="7">
        <v>2000</v>
      </c>
      <c r="AN43" s="7">
        <v>2000</v>
      </c>
      <c r="AO43" s="7">
        <v>2000</v>
      </c>
      <c r="AP43" s="7">
        <v>2000</v>
      </c>
      <c r="AQ43" s="7">
        <v>2000</v>
      </c>
      <c r="AR43" s="7">
        <v>2000</v>
      </c>
      <c r="AS43" s="8">
        <f t="shared" si="114"/>
        <v>24000</v>
      </c>
      <c r="AT43" s="7">
        <f>AR43*2</f>
        <v>4000</v>
      </c>
      <c r="AU43" s="7">
        <f t="shared" ref="AU43:BE43" si="136">AT43</f>
        <v>4000</v>
      </c>
      <c r="AV43" s="7">
        <f t="shared" si="136"/>
        <v>4000</v>
      </c>
      <c r="AW43" s="7">
        <f t="shared" si="136"/>
        <v>4000</v>
      </c>
      <c r="AX43" s="7">
        <f t="shared" si="136"/>
        <v>4000</v>
      </c>
      <c r="AY43" s="7">
        <f t="shared" si="136"/>
        <v>4000</v>
      </c>
      <c r="AZ43" s="7">
        <f t="shared" si="136"/>
        <v>4000</v>
      </c>
      <c r="BA43" s="7">
        <f t="shared" si="136"/>
        <v>4000</v>
      </c>
      <c r="BB43" s="7">
        <f t="shared" si="136"/>
        <v>4000</v>
      </c>
      <c r="BC43" s="7">
        <f t="shared" si="136"/>
        <v>4000</v>
      </c>
      <c r="BD43" s="7">
        <f t="shared" si="136"/>
        <v>4000</v>
      </c>
      <c r="BE43" s="7">
        <f t="shared" si="136"/>
        <v>4000</v>
      </c>
      <c r="BF43" s="8">
        <f t="shared" si="116"/>
        <v>48000</v>
      </c>
      <c r="BG43" s="7">
        <f>BE43*2</f>
        <v>8000</v>
      </c>
      <c r="BH43" s="7">
        <f t="shared" ref="BH43:BR43" si="137">BG43</f>
        <v>8000</v>
      </c>
      <c r="BI43" s="7">
        <f t="shared" si="137"/>
        <v>8000</v>
      </c>
      <c r="BJ43" s="7">
        <f t="shared" si="137"/>
        <v>8000</v>
      </c>
      <c r="BK43" s="7">
        <f t="shared" si="137"/>
        <v>8000</v>
      </c>
      <c r="BL43" s="7">
        <f t="shared" si="137"/>
        <v>8000</v>
      </c>
      <c r="BM43" s="7">
        <f t="shared" si="137"/>
        <v>8000</v>
      </c>
      <c r="BN43" s="7">
        <f t="shared" si="137"/>
        <v>8000</v>
      </c>
      <c r="BO43" s="7">
        <f t="shared" si="137"/>
        <v>8000</v>
      </c>
      <c r="BP43" s="7">
        <f t="shared" si="137"/>
        <v>8000</v>
      </c>
      <c r="BQ43" s="7">
        <f t="shared" si="137"/>
        <v>8000</v>
      </c>
      <c r="BR43" s="7">
        <f t="shared" si="137"/>
        <v>8000</v>
      </c>
      <c r="BS43" s="8">
        <f t="shared" si="118"/>
        <v>96000</v>
      </c>
    </row>
    <row r="44" spans="1:71" ht="14.25" customHeight="1" x14ac:dyDescent="0.3">
      <c r="A44" s="8" t="s">
        <v>40</v>
      </c>
      <c r="B44" s="8">
        <f t="shared" ref="B44:AG44" si="138">SUM(B35:B43)</f>
        <v>575</v>
      </c>
      <c r="C44" s="8">
        <f t="shared" si="138"/>
        <v>575</v>
      </c>
      <c r="D44" s="8">
        <f t="shared" si="138"/>
        <v>575</v>
      </c>
      <c r="E44" s="8">
        <f t="shared" si="138"/>
        <v>575</v>
      </c>
      <c r="F44" s="8">
        <f t="shared" si="138"/>
        <v>2300</v>
      </c>
      <c r="G44" s="8">
        <f t="shared" si="138"/>
        <v>3145</v>
      </c>
      <c r="H44" s="8">
        <f t="shared" si="138"/>
        <v>3520</v>
      </c>
      <c r="I44" s="8">
        <f t="shared" si="138"/>
        <v>3895</v>
      </c>
      <c r="J44" s="8">
        <f t="shared" si="138"/>
        <v>4645</v>
      </c>
      <c r="K44" s="8">
        <f t="shared" si="138"/>
        <v>5395</v>
      </c>
      <c r="L44" s="8">
        <f t="shared" si="138"/>
        <v>6145</v>
      </c>
      <c r="M44" s="8">
        <f t="shared" si="138"/>
        <v>7270</v>
      </c>
      <c r="N44" s="8">
        <f t="shared" si="138"/>
        <v>8395</v>
      </c>
      <c r="O44" s="8">
        <f t="shared" si="138"/>
        <v>9520</v>
      </c>
      <c r="P44" s="8">
        <f t="shared" si="138"/>
        <v>11020</v>
      </c>
      <c r="Q44" s="8">
        <f t="shared" si="138"/>
        <v>12520</v>
      </c>
      <c r="R44" s="8">
        <f t="shared" si="138"/>
        <v>14020</v>
      </c>
      <c r="S44" s="8">
        <f t="shared" si="138"/>
        <v>89490</v>
      </c>
      <c r="T44" s="8">
        <f t="shared" si="138"/>
        <v>22470</v>
      </c>
      <c r="U44" s="8">
        <f t="shared" si="138"/>
        <v>24720</v>
      </c>
      <c r="V44" s="8">
        <f t="shared" si="138"/>
        <v>26970</v>
      </c>
      <c r="W44" s="8">
        <f t="shared" si="138"/>
        <v>29670</v>
      </c>
      <c r="X44" s="8">
        <f t="shared" si="138"/>
        <v>32370</v>
      </c>
      <c r="Y44" s="8">
        <f t="shared" si="138"/>
        <v>35070</v>
      </c>
      <c r="Z44" s="8">
        <f t="shared" si="138"/>
        <v>38220</v>
      </c>
      <c r="AA44" s="8">
        <f t="shared" si="138"/>
        <v>41370</v>
      </c>
      <c r="AB44" s="8">
        <f t="shared" si="138"/>
        <v>44520</v>
      </c>
      <c r="AC44" s="8">
        <f t="shared" si="138"/>
        <v>47670</v>
      </c>
      <c r="AD44" s="8">
        <f t="shared" si="138"/>
        <v>50820</v>
      </c>
      <c r="AE44" s="8">
        <f t="shared" si="138"/>
        <v>53970</v>
      </c>
      <c r="AF44" s="8">
        <f t="shared" si="138"/>
        <v>447840</v>
      </c>
      <c r="AG44" s="8">
        <f t="shared" si="138"/>
        <v>70545</v>
      </c>
      <c r="AH44" s="8">
        <f t="shared" ref="AH44:BM44" si="139">SUM(AH35:AH43)</f>
        <v>74220</v>
      </c>
      <c r="AI44" s="8">
        <f t="shared" si="139"/>
        <v>77895</v>
      </c>
      <c r="AJ44" s="8">
        <f t="shared" si="139"/>
        <v>81570</v>
      </c>
      <c r="AK44" s="8">
        <f t="shared" si="139"/>
        <v>85245</v>
      </c>
      <c r="AL44" s="8">
        <f t="shared" si="139"/>
        <v>88920</v>
      </c>
      <c r="AM44" s="8">
        <f t="shared" si="139"/>
        <v>92595</v>
      </c>
      <c r="AN44" s="8">
        <f t="shared" si="139"/>
        <v>96270</v>
      </c>
      <c r="AO44" s="8">
        <f t="shared" si="139"/>
        <v>99945</v>
      </c>
      <c r="AP44" s="8">
        <f t="shared" si="139"/>
        <v>103620</v>
      </c>
      <c r="AQ44" s="8">
        <f t="shared" si="139"/>
        <v>107295</v>
      </c>
      <c r="AR44" s="8">
        <f t="shared" si="139"/>
        <v>110970</v>
      </c>
      <c r="AS44" s="8">
        <f t="shared" si="139"/>
        <v>1089090</v>
      </c>
      <c r="AT44" s="8">
        <f t="shared" si="139"/>
        <v>152205</v>
      </c>
      <c r="AU44" s="8">
        <f t="shared" si="139"/>
        <v>156405</v>
      </c>
      <c r="AV44" s="8">
        <f t="shared" si="139"/>
        <v>160605</v>
      </c>
      <c r="AW44" s="8">
        <f t="shared" si="139"/>
        <v>164805</v>
      </c>
      <c r="AX44" s="8">
        <f t="shared" si="139"/>
        <v>169005</v>
      </c>
      <c r="AY44" s="8">
        <f t="shared" si="139"/>
        <v>173205</v>
      </c>
      <c r="AZ44" s="8">
        <f t="shared" si="139"/>
        <v>177405</v>
      </c>
      <c r="BA44" s="8">
        <f t="shared" si="139"/>
        <v>181605</v>
      </c>
      <c r="BB44" s="8">
        <f t="shared" si="139"/>
        <v>185805</v>
      </c>
      <c r="BC44" s="8">
        <f t="shared" si="139"/>
        <v>190005</v>
      </c>
      <c r="BD44" s="8">
        <f t="shared" si="139"/>
        <v>194205</v>
      </c>
      <c r="BE44" s="8">
        <f t="shared" si="139"/>
        <v>198405</v>
      </c>
      <c r="BF44" s="8">
        <f t="shared" si="139"/>
        <v>2103660</v>
      </c>
      <c r="BG44" s="8">
        <f t="shared" si="139"/>
        <v>307307.5</v>
      </c>
      <c r="BH44" s="8">
        <f t="shared" si="139"/>
        <v>312557.5</v>
      </c>
      <c r="BI44" s="8">
        <f t="shared" si="139"/>
        <v>317807.5</v>
      </c>
      <c r="BJ44" s="8">
        <f t="shared" si="139"/>
        <v>323057.5</v>
      </c>
      <c r="BK44" s="8">
        <f t="shared" si="139"/>
        <v>328307.5</v>
      </c>
      <c r="BL44" s="8">
        <f t="shared" si="139"/>
        <v>333557.5</v>
      </c>
      <c r="BM44" s="8">
        <f t="shared" si="139"/>
        <v>338807.5</v>
      </c>
      <c r="BN44" s="8">
        <f t="shared" ref="BN44:BS44" si="140">SUM(BN35:BN43)</f>
        <v>344057.5</v>
      </c>
      <c r="BO44" s="8">
        <f t="shared" si="140"/>
        <v>349307.5</v>
      </c>
      <c r="BP44" s="8">
        <f t="shared" si="140"/>
        <v>354557.5</v>
      </c>
      <c r="BQ44" s="8">
        <f t="shared" si="140"/>
        <v>359807.5</v>
      </c>
      <c r="BR44" s="8">
        <f t="shared" si="140"/>
        <v>365057.5</v>
      </c>
      <c r="BS44" s="8">
        <f t="shared" si="140"/>
        <v>4034190</v>
      </c>
    </row>
    <row r="45" spans="1:71" ht="14.25" customHeight="1" x14ac:dyDescent="0.3">
      <c r="F45" s="3"/>
      <c r="AS45" s="3"/>
      <c r="BF45" s="3"/>
      <c r="BS45" s="3"/>
    </row>
    <row r="46" spans="1:71" ht="16.5" customHeight="1" x14ac:dyDescent="0.3">
      <c r="A46" s="11" t="s">
        <v>41</v>
      </c>
      <c r="F46" s="3"/>
      <c r="AS46" s="3"/>
      <c r="BF46" s="3"/>
      <c r="BS46" s="3"/>
    </row>
    <row r="47" spans="1:71" ht="22.5" customHeight="1" x14ac:dyDescent="0.3">
      <c r="A47" s="12" t="s">
        <v>42</v>
      </c>
      <c r="B47" s="7">
        <v>21500</v>
      </c>
      <c r="C47" s="7">
        <v>21500</v>
      </c>
      <c r="D47" s="7">
        <v>21500</v>
      </c>
      <c r="E47" s="7">
        <v>21500</v>
      </c>
      <c r="F47" s="8">
        <f>SUM(B47:E47)</f>
        <v>86000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8">
        <f t="shared" ref="S47:S52" si="141">SUM(G47:R47)</f>
        <v>0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8">
        <f t="shared" ref="AF47:AF52" si="142">SUM(T47:AE47)</f>
        <v>0</v>
      </c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8">
        <f t="shared" ref="AS47:AS52" si="143">SUM(AG47:AR47)</f>
        <v>0</v>
      </c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8">
        <f t="shared" ref="BF47:BF52" si="144">SUM(AT47:BE47)</f>
        <v>0</v>
      </c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8">
        <f t="shared" ref="BS47:BS52" si="145">SUM(BG47:BR47)</f>
        <v>0</v>
      </c>
    </row>
    <row r="48" spans="1:71" ht="22.5" customHeight="1" x14ac:dyDescent="0.3">
      <c r="A48" s="12" t="s">
        <v>43</v>
      </c>
      <c r="B48" s="7">
        <v>0</v>
      </c>
      <c r="C48" s="7">
        <v>0</v>
      </c>
      <c r="D48" s="7">
        <v>0</v>
      </c>
      <c r="E48" s="7">
        <v>0</v>
      </c>
      <c r="F48" s="8">
        <f>SUM(B48:E48)</f>
        <v>0</v>
      </c>
      <c r="G48" s="7">
        <v>2000</v>
      </c>
      <c r="H48" s="7">
        <v>2000</v>
      </c>
      <c r="I48" s="7">
        <v>2000</v>
      </c>
      <c r="J48" s="7">
        <v>2000</v>
      </c>
      <c r="K48" s="7">
        <v>2000</v>
      </c>
      <c r="L48" s="7">
        <v>2000</v>
      </c>
      <c r="M48" s="7">
        <v>2000</v>
      </c>
      <c r="N48" s="7">
        <v>2000</v>
      </c>
      <c r="O48" s="7">
        <v>2000</v>
      </c>
      <c r="P48" s="7">
        <v>2000</v>
      </c>
      <c r="Q48" s="7">
        <v>2000</v>
      </c>
      <c r="R48" s="7">
        <v>2000</v>
      </c>
      <c r="S48" s="8">
        <f t="shared" si="141"/>
        <v>24000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8">
        <f t="shared" si="142"/>
        <v>0</v>
      </c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8">
        <f t="shared" si="143"/>
        <v>0</v>
      </c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8">
        <f t="shared" si="144"/>
        <v>0</v>
      </c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8">
        <f t="shared" si="145"/>
        <v>0</v>
      </c>
    </row>
    <row r="49" spans="1:71" ht="22.5" customHeight="1" x14ac:dyDescent="0.3">
      <c r="A49" s="12" t="s">
        <v>44</v>
      </c>
      <c r="B49" s="7"/>
      <c r="C49" s="7"/>
      <c r="D49" s="7"/>
      <c r="E49" s="7"/>
      <c r="F49" s="8">
        <f>SUM(B49:E49)</f>
        <v>0</v>
      </c>
      <c r="G49" s="7">
        <v>2500</v>
      </c>
      <c r="H49" s="7">
        <v>2500</v>
      </c>
      <c r="I49" s="7">
        <v>2500</v>
      </c>
      <c r="J49" s="7">
        <v>2500</v>
      </c>
      <c r="K49" s="7">
        <v>2500</v>
      </c>
      <c r="L49" s="7">
        <v>2500</v>
      </c>
      <c r="M49" s="7">
        <v>2500</v>
      </c>
      <c r="N49" s="7">
        <v>2500</v>
      </c>
      <c r="O49" s="7">
        <v>2500</v>
      </c>
      <c r="P49" s="7">
        <v>2500</v>
      </c>
      <c r="Q49" s="7">
        <v>2500</v>
      </c>
      <c r="R49" s="7">
        <v>2500</v>
      </c>
      <c r="S49" s="8">
        <f t="shared" si="141"/>
        <v>30000</v>
      </c>
      <c r="T49" s="7">
        <v>4000</v>
      </c>
      <c r="U49" s="7">
        <v>4000</v>
      </c>
      <c r="V49" s="7">
        <v>4000</v>
      </c>
      <c r="W49" s="7">
        <v>4000</v>
      </c>
      <c r="X49" s="7">
        <v>4000</v>
      </c>
      <c r="Y49" s="7">
        <v>4000</v>
      </c>
      <c r="Z49" s="7">
        <v>4000</v>
      </c>
      <c r="AA49" s="7">
        <v>4000</v>
      </c>
      <c r="AB49" s="7">
        <v>4000</v>
      </c>
      <c r="AC49" s="7">
        <v>4000</v>
      </c>
      <c r="AD49" s="7">
        <v>4000</v>
      </c>
      <c r="AE49" s="7">
        <v>4000</v>
      </c>
      <c r="AF49" s="8">
        <f t="shared" si="142"/>
        <v>48000</v>
      </c>
      <c r="AG49" s="7">
        <v>5000</v>
      </c>
      <c r="AH49" s="7">
        <v>5000</v>
      </c>
      <c r="AI49" s="7">
        <v>5000</v>
      </c>
      <c r="AJ49" s="7">
        <v>5000</v>
      </c>
      <c r="AK49" s="7">
        <v>5000</v>
      </c>
      <c r="AL49" s="7">
        <v>5000</v>
      </c>
      <c r="AM49" s="7">
        <v>5000</v>
      </c>
      <c r="AN49" s="7">
        <v>5000</v>
      </c>
      <c r="AO49" s="7">
        <v>5000</v>
      </c>
      <c r="AP49" s="7">
        <v>5000</v>
      </c>
      <c r="AQ49" s="7">
        <v>5000</v>
      </c>
      <c r="AR49" s="7">
        <v>5000</v>
      </c>
      <c r="AS49" s="8">
        <f t="shared" si="143"/>
        <v>60000</v>
      </c>
      <c r="AT49" s="7">
        <v>6000</v>
      </c>
      <c r="AU49" s="7">
        <v>6000</v>
      </c>
      <c r="AV49" s="7">
        <v>6000</v>
      </c>
      <c r="AW49" s="7">
        <v>6000</v>
      </c>
      <c r="AX49" s="7">
        <v>6000</v>
      </c>
      <c r="AY49" s="7">
        <v>6000</v>
      </c>
      <c r="AZ49" s="7">
        <v>6000</v>
      </c>
      <c r="BA49" s="7">
        <v>6000</v>
      </c>
      <c r="BB49" s="7">
        <v>6000</v>
      </c>
      <c r="BC49" s="7">
        <v>6000</v>
      </c>
      <c r="BD49" s="7">
        <v>6000</v>
      </c>
      <c r="BE49" s="7">
        <v>6000</v>
      </c>
      <c r="BF49" s="8">
        <f t="shared" si="144"/>
        <v>72000</v>
      </c>
      <c r="BG49" s="7">
        <v>6000</v>
      </c>
      <c r="BH49" s="7">
        <v>6000</v>
      </c>
      <c r="BI49" s="7">
        <v>6000</v>
      </c>
      <c r="BJ49" s="7">
        <v>6000</v>
      </c>
      <c r="BK49" s="7">
        <v>6000</v>
      </c>
      <c r="BL49" s="7">
        <v>6000</v>
      </c>
      <c r="BM49" s="7">
        <v>6000</v>
      </c>
      <c r="BN49" s="7">
        <v>6000</v>
      </c>
      <c r="BO49" s="7">
        <v>6000</v>
      </c>
      <c r="BP49" s="7">
        <v>6000</v>
      </c>
      <c r="BQ49" s="7">
        <v>6000</v>
      </c>
      <c r="BR49" s="7">
        <v>6000</v>
      </c>
      <c r="BS49" s="8">
        <f t="shared" si="145"/>
        <v>72000</v>
      </c>
    </row>
    <row r="50" spans="1:71" ht="22.5" customHeight="1" x14ac:dyDescent="0.3">
      <c r="A50" s="12" t="s">
        <v>45</v>
      </c>
      <c r="B50" s="7"/>
      <c r="C50" s="7"/>
      <c r="D50" s="7"/>
      <c r="E50" s="7"/>
      <c r="F50" s="8">
        <f>SUM(B50:E50)</f>
        <v>0</v>
      </c>
      <c r="G50" s="7">
        <v>2000</v>
      </c>
      <c r="H50" s="7">
        <v>2000</v>
      </c>
      <c r="I50" s="7">
        <v>2000</v>
      </c>
      <c r="J50" s="7">
        <v>2000</v>
      </c>
      <c r="K50" s="7">
        <v>2000</v>
      </c>
      <c r="L50" s="7">
        <v>2000</v>
      </c>
      <c r="M50" s="7">
        <v>2000</v>
      </c>
      <c r="N50" s="7">
        <v>2000</v>
      </c>
      <c r="O50" s="7">
        <v>2000</v>
      </c>
      <c r="P50" s="7">
        <v>2000</v>
      </c>
      <c r="Q50" s="7">
        <v>2000</v>
      </c>
      <c r="R50" s="7">
        <v>2000</v>
      </c>
      <c r="S50" s="8">
        <f t="shared" si="141"/>
        <v>24000</v>
      </c>
      <c r="T50" s="7">
        <v>3000</v>
      </c>
      <c r="U50" s="7">
        <v>3000</v>
      </c>
      <c r="V50" s="7">
        <v>3000</v>
      </c>
      <c r="W50" s="7">
        <v>3000</v>
      </c>
      <c r="X50" s="7">
        <v>3000</v>
      </c>
      <c r="Y50" s="7">
        <v>3000</v>
      </c>
      <c r="Z50" s="7">
        <v>3000</v>
      </c>
      <c r="AA50" s="7">
        <v>3000</v>
      </c>
      <c r="AB50" s="7">
        <v>3000</v>
      </c>
      <c r="AC50" s="7">
        <v>3000</v>
      </c>
      <c r="AD50" s="7">
        <v>3000</v>
      </c>
      <c r="AE50" s="7">
        <v>3000</v>
      </c>
      <c r="AF50" s="8">
        <f t="shared" si="142"/>
        <v>36000</v>
      </c>
      <c r="AG50" s="7">
        <v>3750</v>
      </c>
      <c r="AH50" s="7">
        <v>3750</v>
      </c>
      <c r="AI50" s="7">
        <v>3750</v>
      </c>
      <c r="AJ50" s="7">
        <v>3750</v>
      </c>
      <c r="AK50" s="7">
        <v>3750</v>
      </c>
      <c r="AL50" s="7">
        <v>3750</v>
      </c>
      <c r="AM50" s="7">
        <v>3750</v>
      </c>
      <c r="AN50" s="7">
        <v>3750</v>
      </c>
      <c r="AO50" s="7">
        <v>3750</v>
      </c>
      <c r="AP50" s="7">
        <v>3750</v>
      </c>
      <c r="AQ50" s="7">
        <v>3750</v>
      </c>
      <c r="AR50" s="7">
        <v>3750</v>
      </c>
      <c r="AS50" s="8">
        <f t="shared" si="143"/>
        <v>45000</v>
      </c>
      <c r="AT50" s="7">
        <f>AR50*1.5</f>
        <v>5625</v>
      </c>
      <c r="AU50" s="7">
        <f t="shared" ref="AU50:BE50" si="146">AT50</f>
        <v>5625</v>
      </c>
      <c r="AV50" s="7">
        <f t="shared" si="146"/>
        <v>5625</v>
      </c>
      <c r="AW50" s="7">
        <f t="shared" si="146"/>
        <v>5625</v>
      </c>
      <c r="AX50" s="7">
        <f t="shared" si="146"/>
        <v>5625</v>
      </c>
      <c r="AY50" s="7">
        <f t="shared" si="146"/>
        <v>5625</v>
      </c>
      <c r="AZ50" s="7">
        <f t="shared" si="146"/>
        <v>5625</v>
      </c>
      <c r="BA50" s="7">
        <f t="shared" si="146"/>
        <v>5625</v>
      </c>
      <c r="BB50" s="7">
        <f t="shared" si="146"/>
        <v>5625</v>
      </c>
      <c r="BC50" s="7">
        <f t="shared" si="146"/>
        <v>5625</v>
      </c>
      <c r="BD50" s="7">
        <f t="shared" si="146"/>
        <v>5625</v>
      </c>
      <c r="BE50" s="7">
        <f t="shared" si="146"/>
        <v>5625</v>
      </c>
      <c r="BF50" s="8">
        <f t="shared" si="144"/>
        <v>67500</v>
      </c>
      <c r="BG50" s="7">
        <f>BE50*1.5</f>
        <v>8437.5</v>
      </c>
      <c r="BH50" s="7">
        <f t="shared" ref="BH50:BR50" si="147">BG50</f>
        <v>8437.5</v>
      </c>
      <c r="BI50" s="7">
        <f t="shared" si="147"/>
        <v>8437.5</v>
      </c>
      <c r="BJ50" s="7">
        <f t="shared" si="147"/>
        <v>8437.5</v>
      </c>
      <c r="BK50" s="7">
        <f t="shared" si="147"/>
        <v>8437.5</v>
      </c>
      <c r="BL50" s="7">
        <f t="shared" si="147"/>
        <v>8437.5</v>
      </c>
      <c r="BM50" s="7">
        <f t="shared" si="147"/>
        <v>8437.5</v>
      </c>
      <c r="BN50" s="7">
        <f t="shared" si="147"/>
        <v>8437.5</v>
      </c>
      <c r="BO50" s="7">
        <f t="shared" si="147"/>
        <v>8437.5</v>
      </c>
      <c r="BP50" s="7">
        <f t="shared" si="147"/>
        <v>8437.5</v>
      </c>
      <c r="BQ50" s="7">
        <f t="shared" si="147"/>
        <v>8437.5</v>
      </c>
      <c r="BR50" s="7">
        <f t="shared" si="147"/>
        <v>8437.5</v>
      </c>
      <c r="BS50" s="8">
        <f t="shared" si="145"/>
        <v>101250</v>
      </c>
    </row>
    <row r="51" spans="1:71" ht="22.5" customHeight="1" x14ac:dyDescent="0.3">
      <c r="A51" s="12" t="s">
        <v>46</v>
      </c>
      <c r="B51" s="7"/>
      <c r="C51" s="7"/>
      <c r="D51" s="7"/>
      <c r="E51" s="7"/>
      <c r="F51" s="8">
        <f>SUM(B51:E51)</f>
        <v>0</v>
      </c>
      <c r="G51" s="7">
        <v>1000</v>
      </c>
      <c r="H51" s="7">
        <v>1000</v>
      </c>
      <c r="I51" s="7">
        <v>1000</v>
      </c>
      <c r="J51" s="7">
        <v>1000</v>
      </c>
      <c r="K51" s="7">
        <v>1000</v>
      </c>
      <c r="L51" s="7">
        <v>1000</v>
      </c>
      <c r="M51" s="7">
        <v>1000</v>
      </c>
      <c r="N51" s="7">
        <v>1000</v>
      </c>
      <c r="O51" s="7">
        <v>1000</v>
      </c>
      <c r="P51" s="7">
        <v>1000</v>
      </c>
      <c r="Q51" s="7">
        <v>1000</v>
      </c>
      <c r="R51" s="7">
        <v>1000</v>
      </c>
      <c r="S51" s="8">
        <f t="shared" si="141"/>
        <v>12000</v>
      </c>
      <c r="T51" s="7">
        <v>700</v>
      </c>
      <c r="U51" s="7">
        <v>700</v>
      </c>
      <c r="V51" s="7">
        <v>700</v>
      </c>
      <c r="W51" s="7">
        <v>700</v>
      </c>
      <c r="X51" s="7">
        <v>700</v>
      </c>
      <c r="Y51" s="7">
        <v>700</v>
      </c>
      <c r="Z51" s="7">
        <v>700</v>
      </c>
      <c r="AA51" s="7">
        <v>700</v>
      </c>
      <c r="AB51" s="7">
        <v>700</v>
      </c>
      <c r="AC51" s="7">
        <v>700</v>
      </c>
      <c r="AD51" s="7">
        <v>700</v>
      </c>
      <c r="AE51" s="7">
        <v>700</v>
      </c>
      <c r="AF51" s="8">
        <f t="shared" si="142"/>
        <v>8400</v>
      </c>
      <c r="AG51" s="7">
        <v>1000</v>
      </c>
      <c r="AH51" s="7">
        <v>1000</v>
      </c>
      <c r="AI51" s="7">
        <v>1000</v>
      </c>
      <c r="AJ51" s="7">
        <v>1000</v>
      </c>
      <c r="AK51" s="7">
        <v>1000</v>
      </c>
      <c r="AL51" s="7">
        <v>1000</v>
      </c>
      <c r="AM51" s="7">
        <v>1000</v>
      </c>
      <c r="AN51" s="7">
        <v>1000</v>
      </c>
      <c r="AO51" s="7">
        <v>1000</v>
      </c>
      <c r="AP51" s="7">
        <v>1000</v>
      </c>
      <c r="AQ51" s="7">
        <v>1000</v>
      </c>
      <c r="AR51" s="7">
        <v>1000</v>
      </c>
      <c r="AS51" s="8">
        <f t="shared" si="143"/>
        <v>12000</v>
      </c>
      <c r="AT51" s="7">
        <f>AR51*1.5</f>
        <v>1500</v>
      </c>
      <c r="AU51" s="7">
        <f t="shared" ref="AU51:BE51" si="148">AT51</f>
        <v>1500</v>
      </c>
      <c r="AV51" s="7">
        <f t="shared" si="148"/>
        <v>1500</v>
      </c>
      <c r="AW51" s="7">
        <f t="shared" si="148"/>
        <v>1500</v>
      </c>
      <c r="AX51" s="7">
        <f t="shared" si="148"/>
        <v>1500</v>
      </c>
      <c r="AY51" s="7">
        <f t="shared" si="148"/>
        <v>1500</v>
      </c>
      <c r="AZ51" s="7">
        <f t="shared" si="148"/>
        <v>1500</v>
      </c>
      <c r="BA51" s="7">
        <f t="shared" si="148"/>
        <v>1500</v>
      </c>
      <c r="BB51" s="7">
        <f t="shared" si="148"/>
        <v>1500</v>
      </c>
      <c r="BC51" s="7">
        <f t="shared" si="148"/>
        <v>1500</v>
      </c>
      <c r="BD51" s="7">
        <f t="shared" si="148"/>
        <v>1500</v>
      </c>
      <c r="BE51" s="7">
        <f t="shared" si="148"/>
        <v>1500</v>
      </c>
      <c r="BF51" s="8">
        <f t="shared" si="144"/>
        <v>18000</v>
      </c>
      <c r="BG51" s="7">
        <f>BE51*1.5</f>
        <v>2250</v>
      </c>
      <c r="BH51" s="7">
        <f t="shared" ref="BH51:BR51" si="149">BG51</f>
        <v>2250</v>
      </c>
      <c r="BI51" s="7">
        <f t="shared" si="149"/>
        <v>2250</v>
      </c>
      <c r="BJ51" s="7">
        <f t="shared" si="149"/>
        <v>2250</v>
      </c>
      <c r="BK51" s="7">
        <f t="shared" si="149"/>
        <v>2250</v>
      </c>
      <c r="BL51" s="7">
        <f t="shared" si="149"/>
        <v>2250</v>
      </c>
      <c r="BM51" s="7">
        <f t="shared" si="149"/>
        <v>2250</v>
      </c>
      <c r="BN51" s="7">
        <f t="shared" si="149"/>
        <v>2250</v>
      </c>
      <c r="BO51" s="7">
        <f t="shared" si="149"/>
        <v>2250</v>
      </c>
      <c r="BP51" s="7">
        <f t="shared" si="149"/>
        <v>2250</v>
      </c>
      <c r="BQ51" s="7">
        <f t="shared" si="149"/>
        <v>2250</v>
      </c>
      <c r="BR51" s="7">
        <f t="shared" si="149"/>
        <v>2250</v>
      </c>
      <c r="BS51" s="8">
        <f t="shared" si="145"/>
        <v>27000</v>
      </c>
    </row>
    <row r="52" spans="1:71" ht="14.25" customHeight="1" x14ac:dyDescent="0.3">
      <c r="A52" s="13" t="s">
        <v>47</v>
      </c>
      <c r="B52" s="8">
        <f t="shared" ref="B52:R52" si="150">SUM(B47:B51)</f>
        <v>21500</v>
      </c>
      <c r="C52" s="8">
        <f t="shared" si="150"/>
        <v>21500</v>
      </c>
      <c r="D52" s="8">
        <f t="shared" si="150"/>
        <v>21500</v>
      </c>
      <c r="E52" s="8">
        <f t="shared" si="150"/>
        <v>21500</v>
      </c>
      <c r="F52" s="8">
        <f t="shared" si="150"/>
        <v>86000</v>
      </c>
      <c r="G52" s="8">
        <f t="shared" si="150"/>
        <v>7500</v>
      </c>
      <c r="H52" s="8">
        <f t="shared" si="150"/>
        <v>7500</v>
      </c>
      <c r="I52" s="8">
        <f t="shared" si="150"/>
        <v>7500</v>
      </c>
      <c r="J52" s="8">
        <f t="shared" si="150"/>
        <v>7500</v>
      </c>
      <c r="K52" s="8">
        <f t="shared" si="150"/>
        <v>7500</v>
      </c>
      <c r="L52" s="8">
        <f t="shared" si="150"/>
        <v>7500</v>
      </c>
      <c r="M52" s="8">
        <f t="shared" si="150"/>
        <v>7500</v>
      </c>
      <c r="N52" s="8">
        <f t="shared" si="150"/>
        <v>7500</v>
      </c>
      <c r="O52" s="8">
        <f t="shared" si="150"/>
        <v>7500</v>
      </c>
      <c r="P52" s="8">
        <f t="shared" si="150"/>
        <v>7500</v>
      </c>
      <c r="Q52" s="8">
        <f t="shared" si="150"/>
        <v>7500</v>
      </c>
      <c r="R52" s="8">
        <f t="shared" si="150"/>
        <v>7500</v>
      </c>
      <c r="S52" s="8">
        <f t="shared" si="141"/>
        <v>90000</v>
      </c>
      <c r="T52" s="8">
        <f t="shared" ref="T52:AE52" si="151">SUM(T47:T51)</f>
        <v>7700</v>
      </c>
      <c r="U52" s="8">
        <f t="shared" si="151"/>
        <v>7700</v>
      </c>
      <c r="V52" s="8">
        <f t="shared" si="151"/>
        <v>7700</v>
      </c>
      <c r="W52" s="8">
        <f t="shared" si="151"/>
        <v>7700</v>
      </c>
      <c r="X52" s="8">
        <f t="shared" si="151"/>
        <v>7700</v>
      </c>
      <c r="Y52" s="8">
        <f t="shared" si="151"/>
        <v>7700</v>
      </c>
      <c r="Z52" s="8">
        <f t="shared" si="151"/>
        <v>7700</v>
      </c>
      <c r="AA52" s="8">
        <f t="shared" si="151"/>
        <v>7700</v>
      </c>
      <c r="AB52" s="8">
        <f t="shared" si="151"/>
        <v>7700</v>
      </c>
      <c r="AC52" s="8">
        <f t="shared" si="151"/>
        <v>7700</v>
      </c>
      <c r="AD52" s="8">
        <f t="shared" si="151"/>
        <v>7700</v>
      </c>
      <c r="AE52" s="8">
        <f t="shared" si="151"/>
        <v>7700</v>
      </c>
      <c r="AF52" s="8">
        <f t="shared" si="142"/>
        <v>92400</v>
      </c>
      <c r="AG52" s="8">
        <f t="shared" ref="AG52:AR52" si="152">SUM(AG47:AG51)</f>
        <v>9750</v>
      </c>
      <c r="AH52" s="8">
        <f t="shared" si="152"/>
        <v>9750</v>
      </c>
      <c r="AI52" s="8">
        <f t="shared" si="152"/>
        <v>9750</v>
      </c>
      <c r="AJ52" s="8">
        <f t="shared" si="152"/>
        <v>9750</v>
      </c>
      <c r="AK52" s="8">
        <f t="shared" si="152"/>
        <v>9750</v>
      </c>
      <c r="AL52" s="8">
        <f t="shared" si="152"/>
        <v>9750</v>
      </c>
      <c r="AM52" s="8">
        <f t="shared" si="152"/>
        <v>9750</v>
      </c>
      <c r="AN52" s="8">
        <f t="shared" si="152"/>
        <v>9750</v>
      </c>
      <c r="AO52" s="8">
        <f t="shared" si="152"/>
        <v>9750</v>
      </c>
      <c r="AP52" s="8">
        <f t="shared" si="152"/>
        <v>9750</v>
      </c>
      <c r="AQ52" s="8">
        <f t="shared" si="152"/>
        <v>9750</v>
      </c>
      <c r="AR52" s="8">
        <f t="shared" si="152"/>
        <v>9750</v>
      </c>
      <c r="AS52" s="8">
        <f t="shared" si="143"/>
        <v>117000</v>
      </c>
      <c r="AT52" s="8">
        <f t="shared" ref="AT52:BE52" si="153">SUM(AT47:AT51)</f>
        <v>13125</v>
      </c>
      <c r="AU52" s="8">
        <f t="shared" si="153"/>
        <v>13125</v>
      </c>
      <c r="AV52" s="8">
        <f t="shared" si="153"/>
        <v>13125</v>
      </c>
      <c r="AW52" s="8">
        <f t="shared" si="153"/>
        <v>13125</v>
      </c>
      <c r="AX52" s="8">
        <f t="shared" si="153"/>
        <v>13125</v>
      </c>
      <c r="AY52" s="8">
        <f t="shared" si="153"/>
        <v>13125</v>
      </c>
      <c r="AZ52" s="8">
        <f t="shared" si="153"/>
        <v>13125</v>
      </c>
      <c r="BA52" s="8">
        <f t="shared" si="153"/>
        <v>13125</v>
      </c>
      <c r="BB52" s="8">
        <f t="shared" si="153"/>
        <v>13125</v>
      </c>
      <c r="BC52" s="8">
        <f t="shared" si="153"/>
        <v>13125</v>
      </c>
      <c r="BD52" s="8">
        <f t="shared" si="153"/>
        <v>13125</v>
      </c>
      <c r="BE52" s="8">
        <f t="shared" si="153"/>
        <v>13125</v>
      </c>
      <c r="BF52" s="8">
        <f t="shared" si="144"/>
        <v>157500</v>
      </c>
      <c r="BG52" s="8">
        <f t="shared" ref="BG52:BR52" si="154">SUM(BG47:BG51)</f>
        <v>16687.5</v>
      </c>
      <c r="BH52" s="8">
        <f t="shared" si="154"/>
        <v>16687.5</v>
      </c>
      <c r="BI52" s="8">
        <f t="shared" si="154"/>
        <v>16687.5</v>
      </c>
      <c r="BJ52" s="8">
        <f t="shared" si="154"/>
        <v>16687.5</v>
      </c>
      <c r="BK52" s="8">
        <f t="shared" si="154"/>
        <v>16687.5</v>
      </c>
      <c r="BL52" s="8">
        <f t="shared" si="154"/>
        <v>16687.5</v>
      </c>
      <c r="BM52" s="8">
        <f t="shared" si="154"/>
        <v>16687.5</v>
      </c>
      <c r="BN52" s="8">
        <f t="shared" si="154"/>
        <v>16687.5</v>
      </c>
      <c r="BO52" s="8">
        <f t="shared" si="154"/>
        <v>16687.5</v>
      </c>
      <c r="BP52" s="8">
        <f t="shared" si="154"/>
        <v>16687.5</v>
      </c>
      <c r="BQ52" s="8">
        <f t="shared" si="154"/>
        <v>16687.5</v>
      </c>
      <c r="BR52" s="8">
        <f t="shared" si="154"/>
        <v>16687.5</v>
      </c>
      <c r="BS52" s="8">
        <f t="shared" si="145"/>
        <v>200250</v>
      </c>
    </row>
    <row r="53" spans="1:71" ht="14.25" customHeight="1" x14ac:dyDescent="0.3">
      <c r="F53" s="3"/>
      <c r="S53" s="3">
        <f>SUM(G53:P53)</f>
        <v>0</v>
      </c>
      <c r="AS53" s="3">
        <f>SUM(AG53:AP53)</f>
        <v>0</v>
      </c>
      <c r="BF53" s="3">
        <f>SUM(AT53:BC53)</f>
        <v>0</v>
      </c>
      <c r="BS53" s="3">
        <f>SUM(BG53:BP53)</f>
        <v>0</v>
      </c>
    </row>
    <row r="54" spans="1:71" ht="14.25" customHeight="1" x14ac:dyDescent="0.3">
      <c r="A54" s="14" t="s">
        <v>48</v>
      </c>
      <c r="B54" s="8">
        <f t="shared" ref="B54:AG54" si="155">B52+B44</f>
        <v>22075</v>
      </c>
      <c r="C54" s="8">
        <f t="shared" si="155"/>
        <v>22075</v>
      </c>
      <c r="D54" s="8">
        <f t="shared" si="155"/>
        <v>22075</v>
      </c>
      <c r="E54" s="8">
        <f t="shared" si="155"/>
        <v>22075</v>
      </c>
      <c r="F54" s="8">
        <f t="shared" si="155"/>
        <v>88300</v>
      </c>
      <c r="G54" s="8">
        <f t="shared" si="155"/>
        <v>10645</v>
      </c>
      <c r="H54" s="8">
        <f t="shared" si="155"/>
        <v>11020</v>
      </c>
      <c r="I54" s="8">
        <f t="shared" si="155"/>
        <v>11395</v>
      </c>
      <c r="J54" s="8">
        <f t="shared" si="155"/>
        <v>12145</v>
      </c>
      <c r="K54" s="8">
        <f t="shared" si="155"/>
        <v>12895</v>
      </c>
      <c r="L54" s="8">
        <f t="shared" si="155"/>
        <v>13645</v>
      </c>
      <c r="M54" s="8">
        <f t="shared" si="155"/>
        <v>14770</v>
      </c>
      <c r="N54" s="8">
        <f t="shared" si="155"/>
        <v>15895</v>
      </c>
      <c r="O54" s="8">
        <f t="shared" si="155"/>
        <v>17020</v>
      </c>
      <c r="P54" s="8">
        <f t="shared" si="155"/>
        <v>18520</v>
      </c>
      <c r="Q54" s="8">
        <f t="shared" si="155"/>
        <v>20020</v>
      </c>
      <c r="R54" s="8">
        <f t="shared" si="155"/>
        <v>21520</v>
      </c>
      <c r="S54" s="8">
        <f t="shared" si="155"/>
        <v>179490</v>
      </c>
      <c r="T54" s="8">
        <f t="shared" si="155"/>
        <v>30170</v>
      </c>
      <c r="U54" s="8">
        <f t="shared" si="155"/>
        <v>32420</v>
      </c>
      <c r="V54" s="8">
        <f t="shared" si="155"/>
        <v>34670</v>
      </c>
      <c r="W54" s="8">
        <f t="shared" si="155"/>
        <v>37370</v>
      </c>
      <c r="X54" s="8">
        <f t="shared" si="155"/>
        <v>40070</v>
      </c>
      <c r="Y54" s="8">
        <f t="shared" si="155"/>
        <v>42770</v>
      </c>
      <c r="Z54" s="8">
        <f t="shared" si="155"/>
        <v>45920</v>
      </c>
      <c r="AA54" s="8">
        <f t="shared" si="155"/>
        <v>49070</v>
      </c>
      <c r="AB54" s="8">
        <f t="shared" si="155"/>
        <v>52220</v>
      </c>
      <c r="AC54" s="8">
        <f t="shared" si="155"/>
        <v>55370</v>
      </c>
      <c r="AD54" s="8">
        <f t="shared" si="155"/>
        <v>58520</v>
      </c>
      <c r="AE54" s="8">
        <f t="shared" si="155"/>
        <v>61670</v>
      </c>
      <c r="AF54" s="8">
        <f t="shared" si="155"/>
        <v>540240</v>
      </c>
      <c r="AG54" s="8">
        <f t="shared" si="155"/>
        <v>80295</v>
      </c>
      <c r="AH54" s="8">
        <f t="shared" ref="AH54:BM54" si="156">AH52+AH44</f>
        <v>83970</v>
      </c>
      <c r="AI54" s="8">
        <f t="shared" si="156"/>
        <v>87645</v>
      </c>
      <c r="AJ54" s="8">
        <f t="shared" si="156"/>
        <v>91320</v>
      </c>
      <c r="AK54" s="8">
        <f t="shared" si="156"/>
        <v>94995</v>
      </c>
      <c r="AL54" s="8">
        <f t="shared" si="156"/>
        <v>98670</v>
      </c>
      <c r="AM54" s="8">
        <f t="shared" si="156"/>
        <v>102345</v>
      </c>
      <c r="AN54" s="8">
        <f t="shared" si="156"/>
        <v>106020</v>
      </c>
      <c r="AO54" s="8">
        <f t="shared" si="156"/>
        <v>109695</v>
      </c>
      <c r="AP54" s="8">
        <f t="shared" si="156"/>
        <v>113370</v>
      </c>
      <c r="AQ54" s="8">
        <f t="shared" si="156"/>
        <v>117045</v>
      </c>
      <c r="AR54" s="8">
        <f t="shared" si="156"/>
        <v>120720</v>
      </c>
      <c r="AS54" s="8">
        <f t="shared" si="156"/>
        <v>1206090</v>
      </c>
      <c r="AT54" s="8">
        <f t="shared" si="156"/>
        <v>165330</v>
      </c>
      <c r="AU54" s="8">
        <f t="shared" si="156"/>
        <v>169530</v>
      </c>
      <c r="AV54" s="8">
        <f t="shared" si="156"/>
        <v>173730</v>
      </c>
      <c r="AW54" s="8">
        <f t="shared" si="156"/>
        <v>177930</v>
      </c>
      <c r="AX54" s="8">
        <f t="shared" si="156"/>
        <v>182130</v>
      </c>
      <c r="AY54" s="8">
        <f t="shared" si="156"/>
        <v>186330</v>
      </c>
      <c r="AZ54" s="8">
        <f t="shared" si="156"/>
        <v>190530</v>
      </c>
      <c r="BA54" s="8">
        <f t="shared" si="156"/>
        <v>194730</v>
      </c>
      <c r="BB54" s="8">
        <f t="shared" si="156"/>
        <v>198930</v>
      </c>
      <c r="BC54" s="8">
        <f t="shared" si="156"/>
        <v>203130</v>
      </c>
      <c r="BD54" s="8">
        <f t="shared" si="156"/>
        <v>207330</v>
      </c>
      <c r="BE54" s="8">
        <f t="shared" si="156"/>
        <v>211530</v>
      </c>
      <c r="BF54" s="8">
        <f t="shared" si="156"/>
        <v>2261160</v>
      </c>
      <c r="BG54" s="8">
        <f t="shared" si="156"/>
        <v>323995</v>
      </c>
      <c r="BH54" s="8">
        <f t="shared" si="156"/>
        <v>329245</v>
      </c>
      <c r="BI54" s="8">
        <f t="shared" si="156"/>
        <v>334495</v>
      </c>
      <c r="BJ54" s="8">
        <f t="shared" si="156"/>
        <v>339745</v>
      </c>
      <c r="BK54" s="8">
        <f t="shared" si="156"/>
        <v>344995</v>
      </c>
      <c r="BL54" s="8">
        <f t="shared" si="156"/>
        <v>350245</v>
      </c>
      <c r="BM54" s="8">
        <f t="shared" si="156"/>
        <v>355495</v>
      </c>
      <c r="BN54" s="8">
        <f t="shared" ref="BN54:BS54" si="157">BN52+BN44</f>
        <v>360745</v>
      </c>
      <c r="BO54" s="8">
        <f t="shared" si="157"/>
        <v>365995</v>
      </c>
      <c r="BP54" s="8">
        <f t="shared" si="157"/>
        <v>371245</v>
      </c>
      <c r="BQ54" s="8">
        <f t="shared" si="157"/>
        <v>376495</v>
      </c>
      <c r="BR54" s="8">
        <f t="shared" si="157"/>
        <v>381745</v>
      </c>
      <c r="BS54" s="8">
        <f t="shared" si="157"/>
        <v>4234440</v>
      </c>
    </row>
    <row r="55" spans="1:71" ht="14.25" customHeight="1" x14ac:dyDescent="0.3">
      <c r="F55" s="3"/>
      <c r="AS55" s="3"/>
      <c r="BF55" s="3"/>
      <c r="BS55" s="3"/>
    </row>
    <row r="56" spans="1:71" ht="16.5" customHeight="1" x14ac:dyDescent="0.3">
      <c r="A56" s="15" t="s">
        <v>49</v>
      </c>
      <c r="F56" s="3"/>
      <c r="AS56" s="3"/>
      <c r="BF56" s="3"/>
      <c r="BS56" s="3"/>
    </row>
    <row r="57" spans="1:71" ht="22.5" customHeight="1" x14ac:dyDescent="0.3">
      <c r="A57" s="16" t="s">
        <v>50</v>
      </c>
      <c r="B57" s="7"/>
      <c r="C57" s="7"/>
      <c r="D57" s="7"/>
      <c r="E57" s="7"/>
      <c r="F57" s="8"/>
      <c r="G57" s="7"/>
      <c r="H57" s="7"/>
      <c r="I57" s="7"/>
      <c r="J57" s="7"/>
      <c r="K57" s="7"/>
      <c r="L57" s="7"/>
      <c r="M57" s="7"/>
      <c r="N57" s="7"/>
      <c r="O57" s="7">
        <v>3750</v>
      </c>
      <c r="P57" s="7">
        <v>3750</v>
      </c>
      <c r="Q57" s="7">
        <v>3750</v>
      </c>
      <c r="R57" s="7">
        <v>3750</v>
      </c>
      <c r="S57" s="8">
        <f t="shared" ref="S57:S63" si="158">SUM(G57:R57)</f>
        <v>15000</v>
      </c>
      <c r="T57" s="7">
        <v>7500</v>
      </c>
      <c r="U57" s="7">
        <v>7500</v>
      </c>
      <c r="V57" s="7">
        <v>7500</v>
      </c>
      <c r="W57" s="7">
        <v>7500</v>
      </c>
      <c r="X57" s="7">
        <v>7500</v>
      </c>
      <c r="Y57" s="7">
        <v>7500</v>
      </c>
      <c r="Z57" s="7">
        <v>7500</v>
      </c>
      <c r="AA57" s="7">
        <v>7500</v>
      </c>
      <c r="AB57" s="7">
        <v>7500</v>
      </c>
      <c r="AC57" s="7">
        <v>7500</v>
      </c>
      <c r="AD57" s="7">
        <v>7500</v>
      </c>
      <c r="AE57" s="7">
        <v>7500</v>
      </c>
      <c r="AF57" s="8">
        <f t="shared" ref="AF57:AF63" si="159">SUM(T57:AE57)</f>
        <v>90000</v>
      </c>
      <c r="AG57" s="7">
        <v>10000</v>
      </c>
      <c r="AH57" s="7">
        <v>10000</v>
      </c>
      <c r="AI57" s="7">
        <v>10000</v>
      </c>
      <c r="AJ57" s="7">
        <v>10000</v>
      </c>
      <c r="AK57" s="7">
        <v>10000</v>
      </c>
      <c r="AL57" s="7">
        <v>10000</v>
      </c>
      <c r="AM57" s="7">
        <v>10000</v>
      </c>
      <c r="AN57" s="7">
        <v>10000</v>
      </c>
      <c r="AO57" s="7">
        <v>10000</v>
      </c>
      <c r="AP57" s="7">
        <v>10000</v>
      </c>
      <c r="AQ57" s="7">
        <v>10000</v>
      </c>
      <c r="AR57" s="7">
        <v>10000</v>
      </c>
      <c r="AS57" s="8">
        <f t="shared" ref="AS57:AS63" si="160">SUM(AG57:AR57)</f>
        <v>120000</v>
      </c>
      <c r="AT57" s="7">
        <f>AR57*1.33</f>
        <v>13300</v>
      </c>
      <c r="AU57" s="7">
        <f t="shared" ref="AU57:BE57" si="161">AT57</f>
        <v>13300</v>
      </c>
      <c r="AV57" s="7">
        <f t="shared" si="161"/>
        <v>13300</v>
      </c>
      <c r="AW57" s="7">
        <f t="shared" si="161"/>
        <v>13300</v>
      </c>
      <c r="AX57" s="7">
        <f t="shared" si="161"/>
        <v>13300</v>
      </c>
      <c r="AY57" s="7">
        <f t="shared" si="161"/>
        <v>13300</v>
      </c>
      <c r="AZ57" s="7">
        <f t="shared" si="161"/>
        <v>13300</v>
      </c>
      <c r="BA57" s="7">
        <f t="shared" si="161"/>
        <v>13300</v>
      </c>
      <c r="BB57" s="7">
        <f t="shared" si="161"/>
        <v>13300</v>
      </c>
      <c r="BC57" s="7">
        <f t="shared" si="161"/>
        <v>13300</v>
      </c>
      <c r="BD57" s="7">
        <f t="shared" si="161"/>
        <v>13300</v>
      </c>
      <c r="BE57" s="7">
        <f t="shared" si="161"/>
        <v>13300</v>
      </c>
      <c r="BF57" s="8">
        <f t="shared" ref="BF57:BF63" si="162">SUM(AT57:BE57)</f>
        <v>159600</v>
      </c>
      <c r="BG57" s="7">
        <f>BE57*1.33</f>
        <v>17689</v>
      </c>
      <c r="BH57" s="7">
        <f t="shared" ref="BH57:BR57" si="163">BG57</f>
        <v>17689</v>
      </c>
      <c r="BI57" s="7">
        <f t="shared" si="163"/>
        <v>17689</v>
      </c>
      <c r="BJ57" s="7">
        <f t="shared" si="163"/>
        <v>17689</v>
      </c>
      <c r="BK57" s="7">
        <f t="shared" si="163"/>
        <v>17689</v>
      </c>
      <c r="BL57" s="7">
        <f t="shared" si="163"/>
        <v>17689</v>
      </c>
      <c r="BM57" s="7">
        <f t="shared" si="163"/>
        <v>17689</v>
      </c>
      <c r="BN57" s="7">
        <f t="shared" si="163"/>
        <v>17689</v>
      </c>
      <c r="BO57" s="7">
        <f t="shared" si="163"/>
        <v>17689</v>
      </c>
      <c r="BP57" s="7">
        <f t="shared" si="163"/>
        <v>17689</v>
      </c>
      <c r="BQ57" s="7">
        <f t="shared" si="163"/>
        <v>17689</v>
      </c>
      <c r="BR57" s="7">
        <f t="shared" si="163"/>
        <v>17689</v>
      </c>
      <c r="BS57" s="8">
        <f t="shared" ref="BS57:BS63" si="164">SUM(BG57:BR57)</f>
        <v>212268</v>
      </c>
    </row>
    <row r="58" spans="1:71" ht="14.25" customHeight="1" x14ac:dyDescent="0.3">
      <c r="A58" s="17" t="s">
        <v>51</v>
      </c>
      <c r="B58" s="7">
        <v>500</v>
      </c>
      <c r="C58" s="7">
        <v>500</v>
      </c>
      <c r="D58" s="7">
        <v>500</v>
      </c>
      <c r="E58" s="7">
        <v>500</v>
      </c>
      <c r="F58" s="8">
        <f t="shared" ref="F58:F63" si="165">SUM(B58:E58)</f>
        <v>2000</v>
      </c>
      <c r="G58" s="7">
        <v>1500</v>
      </c>
      <c r="H58" s="7">
        <v>1500</v>
      </c>
      <c r="I58" s="7">
        <v>1500</v>
      </c>
      <c r="J58" s="7">
        <v>1500</v>
      </c>
      <c r="K58" s="7">
        <v>1500</v>
      </c>
      <c r="L58" s="7">
        <v>1500</v>
      </c>
      <c r="M58" s="7">
        <v>1500</v>
      </c>
      <c r="N58" s="7">
        <v>1500</v>
      </c>
      <c r="O58" s="7">
        <v>1500</v>
      </c>
      <c r="P58" s="7">
        <v>1500</v>
      </c>
      <c r="Q58" s="7">
        <v>1500</v>
      </c>
      <c r="R58" s="7">
        <v>1500</v>
      </c>
      <c r="S58" s="8">
        <f t="shared" si="158"/>
        <v>18000</v>
      </c>
      <c r="T58" s="7">
        <v>3750</v>
      </c>
      <c r="U58" s="7">
        <v>3750</v>
      </c>
      <c r="V58" s="7">
        <v>3750</v>
      </c>
      <c r="W58" s="7">
        <v>3750</v>
      </c>
      <c r="X58" s="7">
        <v>3750</v>
      </c>
      <c r="Y58" s="7">
        <v>3750</v>
      </c>
      <c r="Z58" s="7">
        <v>3750</v>
      </c>
      <c r="AA58" s="7">
        <v>3750</v>
      </c>
      <c r="AB58" s="7">
        <v>3750</v>
      </c>
      <c r="AC58" s="7">
        <v>3750</v>
      </c>
      <c r="AD58" s="7">
        <v>3750</v>
      </c>
      <c r="AE58" s="7">
        <v>3750</v>
      </c>
      <c r="AF58" s="8">
        <f t="shared" si="159"/>
        <v>45000</v>
      </c>
      <c r="AG58" s="7">
        <v>7500</v>
      </c>
      <c r="AH58" s="7">
        <v>7500</v>
      </c>
      <c r="AI58" s="7">
        <v>7500</v>
      </c>
      <c r="AJ58" s="7">
        <v>7500</v>
      </c>
      <c r="AK58" s="7">
        <v>7500</v>
      </c>
      <c r="AL58" s="7">
        <v>7500</v>
      </c>
      <c r="AM58" s="7">
        <v>7500</v>
      </c>
      <c r="AN58" s="7">
        <v>7500</v>
      </c>
      <c r="AO58" s="7">
        <v>7500</v>
      </c>
      <c r="AP58" s="7">
        <v>7500</v>
      </c>
      <c r="AQ58" s="7">
        <v>7500</v>
      </c>
      <c r="AR58" s="7">
        <v>7500</v>
      </c>
      <c r="AS58" s="8">
        <f t="shared" si="160"/>
        <v>90000</v>
      </c>
      <c r="AT58" s="7">
        <f>AR58*2</f>
        <v>15000</v>
      </c>
      <c r="AU58" s="7">
        <f t="shared" ref="AU58:BE58" si="166">AT58</f>
        <v>15000</v>
      </c>
      <c r="AV58" s="7">
        <f t="shared" si="166"/>
        <v>15000</v>
      </c>
      <c r="AW58" s="7">
        <f t="shared" si="166"/>
        <v>15000</v>
      </c>
      <c r="AX58" s="7">
        <f t="shared" si="166"/>
        <v>15000</v>
      </c>
      <c r="AY58" s="7">
        <f t="shared" si="166"/>
        <v>15000</v>
      </c>
      <c r="AZ58" s="7">
        <f t="shared" si="166"/>
        <v>15000</v>
      </c>
      <c r="BA58" s="7">
        <f t="shared" si="166"/>
        <v>15000</v>
      </c>
      <c r="BB58" s="7">
        <f t="shared" si="166"/>
        <v>15000</v>
      </c>
      <c r="BC58" s="7">
        <f t="shared" si="166"/>
        <v>15000</v>
      </c>
      <c r="BD58" s="7">
        <f t="shared" si="166"/>
        <v>15000</v>
      </c>
      <c r="BE58" s="7">
        <f t="shared" si="166"/>
        <v>15000</v>
      </c>
      <c r="BF58" s="8">
        <f t="shared" si="162"/>
        <v>180000</v>
      </c>
      <c r="BG58" s="7">
        <f>BE58*2</f>
        <v>30000</v>
      </c>
      <c r="BH58" s="7">
        <f t="shared" ref="BH58:BR58" si="167">BG58</f>
        <v>30000</v>
      </c>
      <c r="BI58" s="7">
        <f t="shared" si="167"/>
        <v>30000</v>
      </c>
      <c r="BJ58" s="7">
        <f t="shared" si="167"/>
        <v>30000</v>
      </c>
      <c r="BK58" s="7">
        <f t="shared" si="167"/>
        <v>30000</v>
      </c>
      <c r="BL58" s="7">
        <f t="shared" si="167"/>
        <v>30000</v>
      </c>
      <c r="BM58" s="7">
        <f t="shared" si="167"/>
        <v>30000</v>
      </c>
      <c r="BN58" s="7">
        <f t="shared" si="167"/>
        <v>30000</v>
      </c>
      <c r="BO58" s="7">
        <f t="shared" si="167"/>
        <v>30000</v>
      </c>
      <c r="BP58" s="7">
        <f t="shared" si="167"/>
        <v>30000</v>
      </c>
      <c r="BQ58" s="7">
        <f t="shared" si="167"/>
        <v>30000</v>
      </c>
      <c r="BR58" s="7">
        <f t="shared" si="167"/>
        <v>30000</v>
      </c>
      <c r="BS58" s="8">
        <f t="shared" si="164"/>
        <v>360000</v>
      </c>
    </row>
    <row r="59" spans="1:71" ht="22.5" customHeight="1" x14ac:dyDescent="0.3">
      <c r="A59" s="16" t="s">
        <v>52</v>
      </c>
      <c r="B59" s="7">
        <v>500</v>
      </c>
      <c r="C59" s="7">
        <v>500</v>
      </c>
      <c r="D59" s="7">
        <v>500</v>
      </c>
      <c r="E59" s="7">
        <v>500</v>
      </c>
      <c r="F59" s="8">
        <f t="shared" si="165"/>
        <v>2000</v>
      </c>
      <c r="G59" s="7">
        <v>1000</v>
      </c>
      <c r="H59" s="7">
        <v>1000</v>
      </c>
      <c r="I59" s="7">
        <v>1000</v>
      </c>
      <c r="J59" s="7">
        <v>1000</v>
      </c>
      <c r="K59" s="7">
        <v>1000</v>
      </c>
      <c r="L59" s="7">
        <v>1000</v>
      </c>
      <c r="M59" s="7">
        <v>1000</v>
      </c>
      <c r="N59" s="7">
        <v>1000</v>
      </c>
      <c r="O59" s="7">
        <v>1000</v>
      </c>
      <c r="P59" s="7">
        <v>1000</v>
      </c>
      <c r="Q59" s="7">
        <v>1000</v>
      </c>
      <c r="R59" s="7">
        <v>1000</v>
      </c>
      <c r="S59" s="8">
        <f t="shared" si="158"/>
        <v>12000</v>
      </c>
      <c r="T59" s="7">
        <v>2500</v>
      </c>
      <c r="U59" s="7">
        <v>2500</v>
      </c>
      <c r="V59" s="7">
        <v>2500</v>
      </c>
      <c r="W59" s="7">
        <v>2500</v>
      </c>
      <c r="X59" s="7">
        <v>2500</v>
      </c>
      <c r="Y59" s="7">
        <v>2500</v>
      </c>
      <c r="Z59" s="7">
        <v>2500</v>
      </c>
      <c r="AA59" s="7">
        <v>2500</v>
      </c>
      <c r="AB59" s="7">
        <v>2500</v>
      </c>
      <c r="AC59" s="7">
        <v>2500</v>
      </c>
      <c r="AD59" s="7">
        <v>2500</v>
      </c>
      <c r="AE59" s="7">
        <v>2500</v>
      </c>
      <c r="AF59" s="8">
        <f t="shared" si="159"/>
        <v>30000</v>
      </c>
      <c r="AG59" s="7">
        <v>4000</v>
      </c>
      <c r="AH59" s="7">
        <v>4000</v>
      </c>
      <c r="AI59" s="7">
        <v>4000</v>
      </c>
      <c r="AJ59" s="7">
        <v>4000</v>
      </c>
      <c r="AK59" s="7">
        <v>4000</v>
      </c>
      <c r="AL59" s="7">
        <v>4000</v>
      </c>
      <c r="AM59" s="7">
        <v>4000</v>
      </c>
      <c r="AN59" s="7">
        <v>4000</v>
      </c>
      <c r="AO59" s="7">
        <v>4000</v>
      </c>
      <c r="AP59" s="7">
        <v>4000</v>
      </c>
      <c r="AQ59" s="7">
        <v>4000</v>
      </c>
      <c r="AR59" s="7">
        <v>4000</v>
      </c>
      <c r="AS59" s="8">
        <f t="shared" si="160"/>
        <v>48000</v>
      </c>
      <c r="AT59" s="7">
        <f>AR59*2.5</f>
        <v>10000</v>
      </c>
      <c r="AU59" s="7">
        <f t="shared" ref="AU59:BE59" si="168">AT59</f>
        <v>10000</v>
      </c>
      <c r="AV59" s="7">
        <f t="shared" si="168"/>
        <v>10000</v>
      </c>
      <c r="AW59" s="7">
        <f t="shared" si="168"/>
        <v>10000</v>
      </c>
      <c r="AX59" s="7">
        <f t="shared" si="168"/>
        <v>10000</v>
      </c>
      <c r="AY59" s="7">
        <f t="shared" si="168"/>
        <v>10000</v>
      </c>
      <c r="AZ59" s="7">
        <f t="shared" si="168"/>
        <v>10000</v>
      </c>
      <c r="BA59" s="7">
        <f t="shared" si="168"/>
        <v>10000</v>
      </c>
      <c r="BB59" s="7">
        <f t="shared" si="168"/>
        <v>10000</v>
      </c>
      <c r="BC59" s="7">
        <f t="shared" si="168"/>
        <v>10000</v>
      </c>
      <c r="BD59" s="7">
        <f t="shared" si="168"/>
        <v>10000</v>
      </c>
      <c r="BE59" s="7">
        <f t="shared" si="168"/>
        <v>10000</v>
      </c>
      <c r="BF59" s="8">
        <f t="shared" si="162"/>
        <v>120000</v>
      </c>
      <c r="BG59" s="7">
        <f>BE59*2.5</f>
        <v>25000</v>
      </c>
      <c r="BH59" s="7">
        <f t="shared" ref="BH59:BR59" si="169">BG59</f>
        <v>25000</v>
      </c>
      <c r="BI59" s="7">
        <f t="shared" si="169"/>
        <v>25000</v>
      </c>
      <c r="BJ59" s="7">
        <f t="shared" si="169"/>
        <v>25000</v>
      </c>
      <c r="BK59" s="7">
        <f t="shared" si="169"/>
        <v>25000</v>
      </c>
      <c r="BL59" s="7">
        <f t="shared" si="169"/>
        <v>25000</v>
      </c>
      <c r="BM59" s="7">
        <f t="shared" si="169"/>
        <v>25000</v>
      </c>
      <c r="BN59" s="7">
        <f t="shared" si="169"/>
        <v>25000</v>
      </c>
      <c r="BO59" s="7">
        <f t="shared" si="169"/>
        <v>25000</v>
      </c>
      <c r="BP59" s="7">
        <f t="shared" si="169"/>
        <v>25000</v>
      </c>
      <c r="BQ59" s="7">
        <f t="shared" si="169"/>
        <v>25000</v>
      </c>
      <c r="BR59" s="7">
        <f t="shared" si="169"/>
        <v>25000</v>
      </c>
      <c r="BS59" s="8">
        <f t="shared" si="164"/>
        <v>300000</v>
      </c>
    </row>
    <row r="60" spans="1:71" ht="22.5" customHeight="1" x14ac:dyDescent="0.3">
      <c r="A60" s="17" t="s">
        <v>53</v>
      </c>
      <c r="B60" s="7">
        <v>500</v>
      </c>
      <c r="C60" s="7">
        <v>500</v>
      </c>
      <c r="D60" s="7">
        <v>500</v>
      </c>
      <c r="E60" s="7">
        <v>500</v>
      </c>
      <c r="F60" s="8">
        <f t="shared" si="165"/>
        <v>2000</v>
      </c>
      <c r="G60" s="7">
        <v>1000</v>
      </c>
      <c r="H60" s="7">
        <v>1000</v>
      </c>
      <c r="I60" s="7">
        <v>1000</v>
      </c>
      <c r="J60" s="7">
        <v>1000</v>
      </c>
      <c r="K60" s="7">
        <v>1000</v>
      </c>
      <c r="L60" s="7">
        <v>1000</v>
      </c>
      <c r="M60" s="7">
        <v>1000</v>
      </c>
      <c r="N60" s="7">
        <v>1000</v>
      </c>
      <c r="O60" s="7">
        <v>1000</v>
      </c>
      <c r="P60" s="7">
        <v>1000</v>
      </c>
      <c r="Q60" s="7">
        <v>1000</v>
      </c>
      <c r="R60" s="7">
        <v>1000</v>
      </c>
      <c r="S60" s="8">
        <f t="shared" si="158"/>
        <v>12000</v>
      </c>
      <c r="T60" s="7">
        <v>1500</v>
      </c>
      <c r="U60" s="7">
        <v>1500</v>
      </c>
      <c r="V60" s="7">
        <v>1500</v>
      </c>
      <c r="W60" s="7">
        <v>1500</v>
      </c>
      <c r="X60" s="7">
        <v>1500</v>
      </c>
      <c r="Y60" s="7">
        <v>1500</v>
      </c>
      <c r="Z60" s="7">
        <v>1500</v>
      </c>
      <c r="AA60" s="7">
        <v>1500</v>
      </c>
      <c r="AB60" s="7">
        <v>1500</v>
      </c>
      <c r="AC60" s="7">
        <v>1500</v>
      </c>
      <c r="AD60" s="7">
        <v>1500</v>
      </c>
      <c r="AE60" s="7">
        <v>1500</v>
      </c>
      <c r="AF60" s="8">
        <f t="shared" si="159"/>
        <v>18000</v>
      </c>
      <c r="AG60" s="7">
        <v>2500</v>
      </c>
      <c r="AH60" s="7">
        <v>2500</v>
      </c>
      <c r="AI60" s="7">
        <v>2500</v>
      </c>
      <c r="AJ60" s="7">
        <v>2500</v>
      </c>
      <c r="AK60" s="7">
        <v>2500</v>
      </c>
      <c r="AL60" s="7">
        <v>2500</v>
      </c>
      <c r="AM60" s="7">
        <v>2500</v>
      </c>
      <c r="AN60" s="7">
        <v>2500</v>
      </c>
      <c r="AO60" s="7">
        <v>2500</v>
      </c>
      <c r="AP60" s="7">
        <v>2500</v>
      </c>
      <c r="AQ60" s="7">
        <v>2500</v>
      </c>
      <c r="AR60" s="7">
        <v>2500</v>
      </c>
      <c r="AS60" s="8">
        <f t="shared" si="160"/>
        <v>30000</v>
      </c>
      <c r="AT60" s="7">
        <f>AR60*2.5</f>
        <v>6250</v>
      </c>
      <c r="AU60" s="7">
        <f t="shared" ref="AU60:BE60" si="170">AT60</f>
        <v>6250</v>
      </c>
      <c r="AV60" s="7">
        <f t="shared" si="170"/>
        <v>6250</v>
      </c>
      <c r="AW60" s="7">
        <f t="shared" si="170"/>
        <v>6250</v>
      </c>
      <c r="AX60" s="7">
        <f t="shared" si="170"/>
        <v>6250</v>
      </c>
      <c r="AY60" s="7">
        <f t="shared" si="170"/>
        <v>6250</v>
      </c>
      <c r="AZ60" s="7">
        <f t="shared" si="170"/>
        <v>6250</v>
      </c>
      <c r="BA60" s="7">
        <f t="shared" si="170"/>
        <v>6250</v>
      </c>
      <c r="BB60" s="7">
        <f t="shared" si="170"/>
        <v>6250</v>
      </c>
      <c r="BC60" s="7">
        <f t="shared" si="170"/>
        <v>6250</v>
      </c>
      <c r="BD60" s="7">
        <f t="shared" si="170"/>
        <v>6250</v>
      </c>
      <c r="BE60" s="7">
        <f t="shared" si="170"/>
        <v>6250</v>
      </c>
      <c r="BF60" s="8">
        <f t="shared" si="162"/>
        <v>75000</v>
      </c>
      <c r="BG60" s="7">
        <f>BE60*2.5</f>
        <v>15625</v>
      </c>
      <c r="BH60" s="7">
        <f t="shared" ref="BH60:BR60" si="171">BG60</f>
        <v>15625</v>
      </c>
      <c r="BI60" s="7">
        <f t="shared" si="171"/>
        <v>15625</v>
      </c>
      <c r="BJ60" s="7">
        <f t="shared" si="171"/>
        <v>15625</v>
      </c>
      <c r="BK60" s="7">
        <f t="shared" si="171"/>
        <v>15625</v>
      </c>
      <c r="BL60" s="7">
        <f t="shared" si="171"/>
        <v>15625</v>
      </c>
      <c r="BM60" s="7">
        <f t="shared" si="171"/>
        <v>15625</v>
      </c>
      <c r="BN60" s="7">
        <f t="shared" si="171"/>
        <v>15625</v>
      </c>
      <c r="BO60" s="7">
        <f t="shared" si="171"/>
        <v>15625</v>
      </c>
      <c r="BP60" s="7">
        <f t="shared" si="171"/>
        <v>15625</v>
      </c>
      <c r="BQ60" s="7">
        <f t="shared" si="171"/>
        <v>15625</v>
      </c>
      <c r="BR60" s="7">
        <f t="shared" si="171"/>
        <v>15625</v>
      </c>
      <c r="BS60" s="8">
        <f t="shared" si="164"/>
        <v>187500</v>
      </c>
    </row>
    <row r="61" spans="1:71" ht="14.25" customHeight="1" x14ac:dyDescent="0.3">
      <c r="A61" s="16" t="s">
        <v>54</v>
      </c>
      <c r="B61" s="7">
        <v>250</v>
      </c>
      <c r="C61" s="7">
        <v>250</v>
      </c>
      <c r="D61" s="7">
        <v>250</v>
      </c>
      <c r="E61" s="7">
        <v>250</v>
      </c>
      <c r="F61" s="8">
        <f t="shared" si="165"/>
        <v>1000</v>
      </c>
      <c r="G61" s="7">
        <v>500</v>
      </c>
      <c r="H61" s="7">
        <v>500</v>
      </c>
      <c r="I61" s="7">
        <v>500</v>
      </c>
      <c r="J61" s="7">
        <v>500</v>
      </c>
      <c r="K61" s="7">
        <v>500</v>
      </c>
      <c r="L61" s="7">
        <v>500</v>
      </c>
      <c r="M61" s="7">
        <v>500</v>
      </c>
      <c r="N61" s="7">
        <v>500</v>
      </c>
      <c r="O61" s="7">
        <v>500</v>
      </c>
      <c r="P61" s="7">
        <v>500</v>
      </c>
      <c r="Q61" s="7">
        <v>500</v>
      </c>
      <c r="R61" s="7">
        <v>500</v>
      </c>
      <c r="S61" s="8">
        <f t="shared" si="158"/>
        <v>6000</v>
      </c>
      <c r="T61" s="7">
        <v>1000</v>
      </c>
      <c r="U61" s="7">
        <v>1000</v>
      </c>
      <c r="V61" s="7">
        <v>1000</v>
      </c>
      <c r="W61" s="7">
        <v>1000</v>
      </c>
      <c r="X61" s="7">
        <v>1000</v>
      </c>
      <c r="Y61" s="7">
        <v>1000</v>
      </c>
      <c r="Z61" s="7">
        <v>1000</v>
      </c>
      <c r="AA61" s="7">
        <v>1000</v>
      </c>
      <c r="AB61" s="7">
        <v>1000</v>
      </c>
      <c r="AC61" s="7">
        <v>1000</v>
      </c>
      <c r="AD61" s="7">
        <v>1000</v>
      </c>
      <c r="AE61" s="7">
        <v>1000</v>
      </c>
      <c r="AF61" s="8">
        <f t="shared" si="159"/>
        <v>12000</v>
      </c>
      <c r="AG61" s="7">
        <v>1750</v>
      </c>
      <c r="AH61" s="7">
        <v>1750</v>
      </c>
      <c r="AI61" s="7">
        <v>1750</v>
      </c>
      <c r="AJ61" s="7">
        <v>1750</v>
      </c>
      <c r="AK61" s="7">
        <v>1750</v>
      </c>
      <c r="AL61" s="7">
        <v>1750</v>
      </c>
      <c r="AM61" s="7">
        <v>1750</v>
      </c>
      <c r="AN61" s="7">
        <v>1750</v>
      </c>
      <c r="AO61" s="7">
        <v>1750</v>
      </c>
      <c r="AP61" s="7">
        <v>1750</v>
      </c>
      <c r="AQ61" s="7">
        <v>1750</v>
      </c>
      <c r="AR61" s="7">
        <v>1750</v>
      </c>
      <c r="AS61" s="8">
        <f t="shared" si="160"/>
        <v>21000</v>
      </c>
      <c r="AT61" s="7">
        <f>AR61*1.75</f>
        <v>3062.5</v>
      </c>
      <c r="AU61" s="7">
        <f t="shared" ref="AU61:BE61" si="172">AT61</f>
        <v>3062.5</v>
      </c>
      <c r="AV61" s="7">
        <f t="shared" si="172"/>
        <v>3062.5</v>
      </c>
      <c r="AW61" s="7">
        <f t="shared" si="172"/>
        <v>3062.5</v>
      </c>
      <c r="AX61" s="7">
        <f t="shared" si="172"/>
        <v>3062.5</v>
      </c>
      <c r="AY61" s="7">
        <f t="shared" si="172"/>
        <v>3062.5</v>
      </c>
      <c r="AZ61" s="7">
        <f t="shared" si="172"/>
        <v>3062.5</v>
      </c>
      <c r="BA61" s="7">
        <f t="shared" si="172"/>
        <v>3062.5</v>
      </c>
      <c r="BB61" s="7">
        <f t="shared" si="172"/>
        <v>3062.5</v>
      </c>
      <c r="BC61" s="7">
        <f t="shared" si="172"/>
        <v>3062.5</v>
      </c>
      <c r="BD61" s="7">
        <f t="shared" si="172"/>
        <v>3062.5</v>
      </c>
      <c r="BE61" s="7">
        <f t="shared" si="172"/>
        <v>3062.5</v>
      </c>
      <c r="BF61" s="8">
        <f t="shared" si="162"/>
        <v>36750</v>
      </c>
      <c r="BG61" s="7">
        <f>BE61*1.75</f>
        <v>5359.375</v>
      </c>
      <c r="BH61" s="7">
        <f t="shared" ref="BH61:BR61" si="173">BG61</f>
        <v>5359.375</v>
      </c>
      <c r="BI61" s="7">
        <f t="shared" si="173"/>
        <v>5359.375</v>
      </c>
      <c r="BJ61" s="7">
        <f t="shared" si="173"/>
        <v>5359.375</v>
      </c>
      <c r="BK61" s="7">
        <f t="shared" si="173"/>
        <v>5359.375</v>
      </c>
      <c r="BL61" s="7">
        <f t="shared" si="173"/>
        <v>5359.375</v>
      </c>
      <c r="BM61" s="7">
        <f t="shared" si="173"/>
        <v>5359.375</v>
      </c>
      <c r="BN61" s="7">
        <f t="shared" si="173"/>
        <v>5359.375</v>
      </c>
      <c r="BO61" s="7">
        <f t="shared" si="173"/>
        <v>5359.375</v>
      </c>
      <c r="BP61" s="7">
        <f t="shared" si="173"/>
        <v>5359.375</v>
      </c>
      <c r="BQ61" s="7">
        <f t="shared" si="173"/>
        <v>5359.375</v>
      </c>
      <c r="BR61" s="7">
        <f t="shared" si="173"/>
        <v>5359.375</v>
      </c>
      <c r="BS61" s="8">
        <f t="shared" si="164"/>
        <v>64312.5</v>
      </c>
    </row>
    <row r="62" spans="1:71" ht="22.5" customHeight="1" x14ac:dyDescent="0.3">
      <c r="A62" s="17" t="s">
        <v>55</v>
      </c>
      <c r="B62" s="7">
        <v>250</v>
      </c>
      <c r="C62" s="7">
        <v>250</v>
      </c>
      <c r="D62" s="7">
        <v>250</v>
      </c>
      <c r="E62" s="7">
        <v>250</v>
      </c>
      <c r="F62" s="8">
        <f t="shared" si="165"/>
        <v>1000</v>
      </c>
      <c r="G62" s="7">
        <v>1000</v>
      </c>
      <c r="H62" s="7">
        <v>1000</v>
      </c>
      <c r="I62" s="7">
        <v>1000</v>
      </c>
      <c r="J62" s="7">
        <v>1000</v>
      </c>
      <c r="K62" s="7">
        <v>1000</v>
      </c>
      <c r="L62" s="7">
        <v>1000</v>
      </c>
      <c r="M62" s="7">
        <v>1000</v>
      </c>
      <c r="N62" s="7">
        <v>1000</v>
      </c>
      <c r="O62" s="7">
        <v>1000</v>
      </c>
      <c r="P62" s="7">
        <v>1000</v>
      </c>
      <c r="Q62" s="7">
        <v>1000</v>
      </c>
      <c r="R62" s="7">
        <v>1000</v>
      </c>
      <c r="S62" s="8">
        <f t="shared" si="158"/>
        <v>12000</v>
      </c>
      <c r="T62" s="7">
        <v>1500</v>
      </c>
      <c r="U62" s="7">
        <v>1500</v>
      </c>
      <c r="V62" s="7">
        <v>1500</v>
      </c>
      <c r="W62" s="7">
        <v>1500</v>
      </c>
      <c r="X62" s="7">
        <v>1500</v>
      </c>
      <c r="Y62" s="7">
        <v>1500</v>
      </c>
      <c r="Z62" s="7">
        <v>1500</v>
      </c>
      <c r="AA62" s="7">
        <v>1500</v>
      </c>
      <c r="AB62" s="7">
        <v>1500</v>
      </c>
      <c r="AC62" s="7">
        <v>1500</v>
      </c>
      <c r="AD62" s="7">
        <v>1500</v>
      </c>
      <c r="AE62" s="7">
        <v>1500</v>
      </c>
      <c r="AF62" s="8">
        <f t="shared" si="159"/>
        <v>18000</v>
      </c>
      <c r="AG62" s="7">
        <v>3000</v>
      </c>
      <c r="AH62" s="7">
        <v>3000</v>
      </c>
      <c r="AI62" s="7">
        <v>3000</v>
      </c>
      <c r="AJ62" s="7">
        <v>3000</v>
      </c>
      <c r="AK62" s="7">
        <v>3000</v>
      </c>
      <c r="AL62" s="7">
        <v>3000</v>
      </c>
      <c r="AM62" s="7">
        <v>3000</v>
      </c>
      <c r="AN62" s="7">
        <v>3000</v>
      </c>
      <c r="AO62" s="7">
        <v>3000</v>
      </c>
      <c r="AP62" s="7">
        <v>3000</v>
      </c>
      <c r="AQ62" s="7">
        <v>3000</v>
      </c>
      <c r="AR62" s="7">
        <v>3000</v>
      </c>
      <c r="AS62" s="8">
        <f t="shared" si="160"/>
        <v>36000</v>
      </c>
      <c r="AT62" s="7">
        <f>AR62*2</f>
        <v>6000</v>
      </c>
      <c r="AU62" s="7">
        <f t="shared" ref="AU62:BE62" si="174">AT62</f>
        <v>6000</v>
      </c>
      <c r="AV62" s="7">
        <f t="shared" si="174"/>
        <v>6000</v>
      </c>
      <c r="AW62" s="7">
        <f t="shared" si="174"/>
        <v>6000</v>
      </c>
      <c r="AX62" s="7">
        <f t="shared" si="174"/>
        <v>6000</v>
      </c>
      <c r="AY62" s="7">
        <f t="shared" si="174"/>
        <v>6000</v>
      </c>
      <c r="AZ62" s="7">
        <f t="shared" si="174"/>
        <v>6000</v>
      </c>
      <c r="BA62" s="7">
        <f t="shared" si="174"/>
        <v>6000</v>
      </c>
      <c r="BB62" s="7">
        <f t="shared" si="174"/>
        <v>6000</v>
      </c>
      <c r="BC62" s="7">
        <f t="shared" si="174"/>
        <v>6000</v>
      </c>
      <c r="BD62" s="7">
        <f t="shared" si="174"/>
        <v>6000</v>
      </c>
      <c r="BE62" s="7">
        <f t="shared" si="174"/>
        <v>6000</v>
      </c>
      <c r="BF62" s="8">
        <f t="shared" si="162"/>
        <v>72000</v>
      </c>
      <c r="BG62" s="7">
        <f>BE62*2</f>
        <v>12000</v>
      </c>
      <c r="BH62" s="7">
        <f t="shared" ref="BH62:BR62" si="175">BG62</f>
        <v>12000</v>
      </c>
      <c r="BI62" s="7">
        <f t="shared" si="175"/>
        <v>12000</v>
      </c>
      <c r="BJ62" s="7">
        <f t="shared" si="175"/>
        <v>12000</v>
      </c>
      <c r="BK62" s="7">
        <f t="shared" si="175"/>
        <v>12000</v>
      </c>
      <c r="BL62" s="7">
        <f t="shared" si="175"/>
        <v>12000</v>
      </c>
      <c r="BM62" s="7">
        <f t="shared" si="175"/>
        <v>12000</v>
      </c>
      <c r="BN62" s="7">
        <f t="shared" si="175"/>
        <v>12000</v>
      </c>
      <c r="BO62" s="7">
        <f t="shared" si="175"/>
        <v>12000</v>
      </c>
      <c r="BP62" s="7">
        <f t="shared" si="175"/>
        <v>12000</v>
      </c>
      <c r="BQ62" s="7">
        <f t="shared" si="175"/>
        <v>12000</v>
      </c>
      <c r="BR62" s="7">
        <f t="shared" si="175"/>
        <v>12000</v>
      </c>
      <c r="BS62" s="8">
        <f t="shared" si="164"/>
        <v>144000</v>
      </c>
    </row>
    <row r="63" spans="1:71" ht="22.5" customHeight="1" x14ac:dyDescent="0.3">
      <c r="A63" s="16" t="s">
        <v>56</v>
      </c>
      <c r="B63" s="7">
        <v>250</v>
      </c>
      <c r="C63" s="7">
        <v>250</v>
      </c>
      <c r="D63" s="7">
        <v>250</v>
      </c>
      <c r="E63" s="7">
        <v>250</v>
      </c>
      <c r="F63" s="8">
        <f t="shared" si="165"/>
        <v>1000</v>
      </c>
      <c r="G63" s="7">
        <v>1000</v>
      </c>
      <c r="H63" s="7">
        <v>1000</v>
      </c>
      <c r="I63" s="7">
        <v>1000</v>
      </c>
      <c r="J63" s="7">
        <v>1000</v>
      </c>
      <c r="K63" s="7">
        <v>1000</v>
      </c>
      <c r="L63" s="7">
        <v>1000</v>
      </c>
      <c r="M63" s="7">
        <v>1000</v>
      </c>
      <c r="N63" s="7">
        <v>1000</v>
      </c>
      <c r="O63" s="7">
        <v>1000</v>
      </c>
      <c r="P63" s="7">
        <v>1000</v>
      </c>
      <c r="Q63" s="7">
        <v>1000</v>
      </c>
      <c r="R63" s="7">
        <v>1000</v>
      </c>
      <c r="S63" s="8">
        <f t="shared" si="158"/>
        <v>12000</v>
      </c>
      <c r="T63" s="7">
        <v>450</v>
      </c>
      <c r="U63" s="7">
        <v>450</v>
      </c>
      <c r="V63" s="7">
        <v>450</v>
      </c>
      <c r="W63" s="7">
        <v>450</v>
      </c>
      <c r="X63" s="7">
        <v>450</v>
      </c>
      <c r="Y63" s="7">
        <v>450</v>
      </c>
      <c r="Z63" s="7">
        <v>450</v>
      </c>
      <c r="AA63" s="7">
        <v>450</v>
      </c>
      <c r="AB63" s="7">
        <v>450</v>
      </c>
      <c r="AC63" s="7">
        <v>450</v>
      </c>
      <c r="AD63" s="7">
        <v>450</v>
      </c>
      <c r="AE63" s="7">
        <v>450</v>
      </c>
      <c r="AF63" s="8">
        <f t="shared" si="159"/>
        <v>5400</v>
      </c>
      <c r="AG63" s="7">
        <v>450</v>
      </c>
      <c r="AH63" s="7">
        <v>450</v>
      </c>
      <c r="AI63" s="7">
        <v>450</v>
      </c>
      <c r="AJ63" s="7">
        <v>450</v>
      </c>
      <c r="AK63" s="7">
        <v>450</v>
      </c>
      <c r="AL63" s="7">
        <v>450</v>
      </c>
      <c r="AM63" s="7">
        <v>450</v>
      </c>
      <c r="AN63" s="7">
        <v>450</v>
      </c>
      <c r="AO63" s="7">
        <v>450</v>
      </c>
      <c r="AP63" s="7">
        <v>450</v>
      </c>
      <c r="AQ63" s="7">
        <v>450</v>
      </c>
      <c r="AR63" s="7">
        <v>450</v>
      </c>
      <c r="AS63" s="8">
        <f t="shared" si="160"/>
        <v>5400</v>
      </c>
      <c r="AT63" s="7">
        <v>600</v>
      </c>
      <c r="AU63" s="7">
        <f t="shared" ref="AU63:BE63" si="176">AT63</f>
        <v>600</v>
      </c>
      <c r="AV63" s="7">
        <f t="shared" si="176"/>
        <v>600</v>
      </c>
      <c r="AW63" s="7">
        <f t="shared" si="176"/>
        <v>600</v>
      </c>
      <c r="AX63" s="7">
        <f t="shared" si="176"/>
        <v>600</v>
      </c>
      <c r="AY63" s="7">
        <f t="shared" si="176"/>
        <v>600</v>
      </c>
      <c r="AZ63" s="7">
        <f t="shared" si="176"/>
        <v>600</v>
      </c>
      <c r="BA63" s="7">
        <f t="shared" si="176"/>
        <v>600</v>
      </c>
      <c r="BB63" s="7">
        <f t="shared" si="176"/>
        <v>600</v>
      </c>
      <c r="BC63" s="7">
        <f t="shared" si="176"/>
        <v>600</v>
      </c>
      <c r="BD63" s="7">
        <f t="shared" si="176"/>
        <v>600</v>
      </c>
      <c r="BE63" s="7">
        <f t="shared" si="176"/>
        <v>600</v>
      </c>
      <c r="BF63" s="8">
        <f t="shared" si="162"/>
        <v>7200</v>
      </c>
      <c r="BG63" s="7">
        <v>600</v>
      </c>
      <c r="BH63" s="7">
        <f t="shared" ref="BH63:BR63" si="177">BG63</f>
        <v>600</v>
      </c>
      <c r="BI63" s="7">
        <f t="shared" si="177"/>
        <v>600</v>
      </c>
      <c r="BJ63" s="7">
        <f t="shared" si="177"/>
        <v>600</v>
      </c>
      <c r="BK63" s="7">
        <f t="shared" si="177"/>
        <v>600</v>
      </c>
      <c r="BL63" s="7">
        <f t="shared" si="177"/>
        <v>600</v>
      </c>
      <c r="BM63" s="7">
        <f t="shared" si="177"/>
        <v>600</v>
      </c>
      <c r="BN63" s="7">
        <f t="shared" si="177"/>
        <v>600</v>
      </c>
      <c r="BO63" s="7">
        <f t="shared" si="177"/>
        <v>600</v>
      </c>
      <c r="BP63" s="7">
        <f t="shared" si="177"/>
        <v>600</v>
      </c>
      <c r="BQ63" s="7">
        <f t="shared" si="177"/>
        <v>600</v>
      </c>
      <c r="BR63" s="7">
        <f t="shared" si="177"/>
        <v>600</v>
      </c>
      <c r="BS63" s="8">
        <f t="shared" si="164"/>
        <v>7200</v>
      </c>
    </row>
    <row r="64" spans="1:71" ht="14.25" customHeight="1" x14ac:dyDescent="0.3">
      <c r="A64" s="7"/>
      <c r="B64" s="7"/>
      <c r="C64" s="7"/>
      <c r="D64" s="7"/>
      <c r="E64" s="7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8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8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8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8"/>
    </row>
    <row r="65" spans="1:71" ht="14.25" customHeight="1" x14ac:dyDescent="0.3">
      <c r="A65" s="18" t="s">
        <v>57</v>
      </c>
      <c r="B65" s="8">
        <f t="shared" ref="B65:R65" si="178">SUM(B57:B63)</f>
        <v>2250</v>
      </c>
      <c r="C65" s="8">
        <f t="shared" si="178"/>
        <v>2250</v>
      </c>
      <c r="D65" s="8">
        <f t="shared" si="178"/>
        <v>2250</v>
      </c>
      <c r="E65" s="8">
        <f t="shared" si="178"/>
        <v>2250</v>
      </c>
      <c r="F65" s="8">
        <f t="shared" si="178"/>
        <v>9000</v>
      </c>
      <c r="G65" s="8">
        <f t="shared" si="178"/>
        <v>6000</v>
      </c>
      <c r="H65" s="8">
        <f t="shared" si="178"/>
        <v>6000</v>
      </c>
      <c r="I65" s="8">
        <f t="shared" si="178"/>
        <v>6000</v>
      </c>
      <c r="J65" s="8">
        <f t="shared" si="178"/>
        <v>6000</v>
      </c>
      <c r="K65" s="8">
        <f t="shared" si="178"/>
        <v>6000</v>
      </c>
      <c r="L65" s="8">
        <f t="shared" si="178"/>
        <v>6000</v>
      </c>
      <c r="M65" s="8">
        <f t="shared" si="178"/>
        <v>6000</v>
      </c>
      <c r="N65" s="8">
        <f t="shared" si="178"/>
        <v>6000</v>
      </c>
      <c r="O65" s="8">
        <f t="shared" si="178"/>
        <v>9750</v>
      </c>
      <c r="P65" s="8">
        <f t="shared" si="178"/>
        <v>9750</v>
      </c>
      <c r="Q65" s="8">
        <f t="shared" si="178"/>
        <v>9750</v>
      </c>
      <c r="R65" s="8">
        <f t="shared" si="178"/>
        <v>9750</v>
      </c>
      <c r="S65" s="8">
        <f>SUM(G65:R65)</f>
        <v>87000</v>
      </c>
      <c r="T65" s="8">
        <f t="shared" ref="T65:AY65" si="179">SUM(T57:T63)</f>
        <v>18200</v>
      </c>
      <c r="U65" s="8">
        <f t="shared" si="179"/>
        <v>18200</v>
      </c>
      <c r="V65" s="8">
        <f t="shared" si="179"/>
        <v>18200</v>
      </c>
      <c r="W65" s="8">
        <f t="shared" si="179"/>
        <v>18200</v>
      </c>
      <c r="X65" s="8">
        <f t="shared" si="179"/>
        <v>18200</v>
      </c>
      <c r="Y65" s="8">
        <f t="shared" si="179"/>
        <v>18200</v>
      </c>
      <c r="Z65" s="8">
        <f t="shared" si="179"/>
        <v>18200</v>
      </c>
      <c r="AA65" s="8">
        <f t="shared" si="179"/>
        <v>18200</v>
      </c>
      <c r="AB65" s="8">
        <f t="shared" si="179"/>
        <v>18200</v>
      </c>
      <c r="AC65" s="8">
        <f t="shared" si="179"/>
        <v>18200</v>
      </c>
      <c r="AD65" s="8">
        <f t="shared" si="179"/>
        <v>18200</v>
      </c>
      <c r="AE65" s="8">
        <f t="shared" si="179"/>
        <v>18200</v>
      </c>
      <c r="AF65" s="8">
        <f t="shared" si="179"/>
        <v>218400</v>
      </c>
      <c r="AG65" s="8">
        <f t="shared" si="179"/>
        <v>29200</v>
      </c>
      <c r="AH65" s="8">
        <f t="shared" si="179"/>
        <v>29200</v>
      </c>
      <c r="AI65" s="8">
        <f t="shared" si="179"/>
        <v>29200</v>
      </c>
      <c r="AJ65" s="8">
        <f t="shared" si="179"/>
        <v>29200</v>
      </c>
      <c r="AK65" s="8">
        <f t="shared" si="179"/>
        <v>29200</v>
      </c>
      <c r="AL65" s="8">
        <f t="shared" si="179"/>
        <v>29200</v>
      </c>
      <c r="AM65" s="8">
        <f t="shared" si="179"/>
        <v>29200</v>
      </c>
      <c r="AN65" s="8">
        <f t="shared" si="179"/>
        <v>29200</v>
      </c>
      <c r="AO65" s="8">
        <f t="shared" si="179"/>
        <v>29200</v>
      </c>
      <c r="AP65" s="8">
        <f t="shared" si="179"/>
        <v>29200</v>
      </c>
      <c r="AQ65" s="8">
        <f t="shared" si="179"/>
        <v>29200</v>
      </c>
      <c r="AR65" s="8">
        <f t="shared" si="179"/>
        <v>29200</v>
      </c>
      <c r="AS65" s="8">
        <f t="shared" si="179"/>
        <v>350400</v>
      </c>
      <c r="AT65" s="8">
        <f t="shared" si="179"/>
        <v>54212.5</v>
      </c>
      <c r="AU65" s="8">
        <f t="shared" si="179"/>
        <v>54212.5</v>
      </c>
      <c r="AV65" s="8">
        <f t="shared" si="179"/>
        <v>54212.5</v>
      </c>
      <c r="AW65" s="8">
        <f t="shared" si="179"/>
        <v>54212.5</v>
      </c>
      <c r="AX65" s="8">
        <f t="shared" si="179"/>
        <v>54212.5</v>
      </c>
      <c r="AY65" s="8">
        <f t="shared" si="179"/>
        <v>54212.5</v>
      </c>
      <c r="AZ65" s="8">
        <f t="shared" ref="AZ65:BS65" si="180">SUM(AZ57:AZ63)</f>
        <v>54212.5</v>
      </c>
      <c r="BA65" s="8">
        <f t="shared" si="180"/>
        <v>54212.5</v>
      </c>
      <c r="BB65" s="8">
        <f t="shared" si="180"/>
        <v>54212.5</v>
      </c>
      <c r="BC65" s="8">
        <f t="shared" si="180"/>
        <v>54212.5</v>
      </c>
      <c r="BD65" s="8">
        <f t="shared" si="180"/>
        <v>54212.5</v>
      </c>
      <c r="BE65" s="8">
        <f t="shared" si="180"/>
        <v>54212.5</v>
      </c>
      <c r="BF65" s="8">
        <f t="shared" si="180"/>
        <v>650550</v>
      </c>
      <c r="BG65" s="8">
        <f t="shared" si="180"/>
        <v>106273.375</v>
      </c>
      <c r="BH65" s="8">
        <f t="shared" si="180"/>
        <v>106273.375</v>
      </c>
      <c r="BI65" s="8">
        <f t="shared" si="180"/>
        <v>106273.375</v>
      </c>
      <c r="BJ65" s="8">
        <f t="shared" si="180"/>
        <v>106273.375</v>
      </c>
      <c r="BK65" s="8">
        <f t="shared" si="180"/>
        <v>106273.375</v>
      </c>
      <c r="BL65" s="8">
        <f t="shared" si="180"/>
        <v>106273.375</v>
      </c>
      <c r="BM65" s="8">
        <f t="shared" si="180"/>
        <v>106273.375</v>
      </c>
      <c r="BN65" s="8">
        <f t="shared" si="180"/>
        <v>106273.375</v>
      </c>
      <c r="BO65" s="8">
        <f t="shared" si="180"/>
        <v>106273.375</v>
      </c>
      <c r="BP65" s="8">
        <f t="shared" si="180"/>
        <v>106273.375</v>
      </c>
      <c r="BQ65" s="8">
        <f t="shared" si="180"/>
        <v>106273.375</v>
      </c>
      <c r="BR65" s="8">
        <f t="shared" si="180"/>
        <v>106273.375</v>
      </c>
      <c r="BS65" s="8">
        <f t="shared" si="180"/>
        <v>1275280.5</v>
      </c>
    </row>
    <row r="66" spans="1:71" s="3" customFormat="1" ht="14.25" customHeight="1" x14ac:dyDescent="0.3"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1" ht="16.5" customHeight="1" x14ac:dyDescent="0.3">
      <c r="A67" s="11" t="s">
        <v>58</v>
      </c>
      <c r="F67" s="3"/>
      <c r="AS67" s="3"/>
      <c r="BF67" s="3"/>
      <c r="BS67" s="3"/>
    </row>
    <row r="68" spans="1:71" ht="14.25" customHeight="1" x14ac:dyDescent="0.3">
      <c r="A68" s="16" t="s">
        <v>59</v>
      </c>
      <c r="B68" s="7">
        <f>B32*300</f>
        <v>600</v>
      </c>
      <c r="C68" s="7">
        <f>C32*300</f>
        <v>900</v>
      </c>
      <c r="D68" s="7">
        <f>D32*300</f>
        <v>900</v>
      </c>
      <c r="E68" s="7">
        <f>E32*300</f>
        <v>900</v>
      </c>
      <c r="F68" s="8">
        <f t="shared" ref="F68:F74" si="181">SUM(B68:E68)</f>
        <v>3300</v>
      </c>
      <c r="G68" s="7">
        <f t="shared" ref="G68:R68" si="182">G32*300</f>
        <v>2400</v>
      </c>
      <c r="H68" s="7">
        <f t="shared" si="182"/>
        <v>2400</v>
      </c>
      <c r="I68" s="7">
        <f t="shared" si="182"/>
        <v>2400</v>
      </c>
      <c r="J68" s="7">
        <f t="shared" si="182"/>
        <v>3600</v>
      </c>
      <c r="K68" s="7">
        <f t="shared" si="182"/>
        <v>3600</v>
      </c>
      <c r="L68" s="7">
        <f t="shared" si="182"/>
        <v>3600</v>
      </c>
      <c r="M68" s="7">
        <f t="shared" si="182"/>
        <v>4800</v>
      </c>
      <c r="N68" s="7">
        <f t="shared" si="182"/>
        <v>4800</v>
      </c>
      <c r="O68" s="7">
        <f t="shared" si="182"/>
        <v>5100</v>
      </c>
      <c r="P68" s="7">
        <f t="shared" si="182"/>
        <v>6000</v>
      </c>
      <c r="Q68" s="7">
        <f t="shared" si="182"/>
        <v>6000</v>
      </c>
      <c r="R68" s="7">
        <f t="shared" si="182"/>
        <v>6000</v>
      </c>
      <c r="S68" s="8">
        <f t="shared" ref="S68:S74" si="183">SUM(G68:R68)</f>
        <v>50700</v>
      </c>
      <c r="T68" s="7">
        <f t="shared" ref="T68:AE68" si="184">T32*300</f>
        <v>7800</v>
      </c>
      <c r="U68" s="7">
        <f t="shared" si="184"/>
        <v>7800</v>
      </c>
      <c r="V68" s="7">
        <f t="shared" si="184"/>
        <v>7800</v>
      </c>
      <c r="W68" s="7">
        <f t="shared" si="184"/>
        <v>8100</v>
      </c>
      <c r="X68" s="7">
        <f t="shared" si="184"/>
        <v>8100</v>
      </c>
      <c r="Y68" s="7">
        <f t="shared" si="184"/>
        <v>8100</v>
      </c>
      <c r="Z68" s="7">
        <f t="shared" si="184"/>
        <v>9300</v>
      </c>
      <c r="AA68" s="7">
        <f t="shared" si="184"/>
        <v>9300</v>
      </c>
      <c r="AB68" s="7">
        <f t="shared" si="184"/>
        <v>9300</v>
      </c>
      <c r="AC68" s="7">
        <f t="shared" si="184"/>
        <v>9300</v>
      </c>
      <c r="AD68" s="7">
        <f t="shared" si="184"/>
        <v>9300</v>
      </c>
      <c r="AE68" s="7">
        <f t="shared" si="184"/>
        <v>9300</v>
      </c>
      <c r="AF68" s="8">
        <f t="shared" ref="AF68:AF74" si="185">SUM(T68:AE68)</f>
        <v>103500</v>
      </c>
      <c r="AG68" s="7">
        <f t="shared" ref="AG68:AR68" si="186">AG32*300</f>
        <v>9600</v>
      </c>
      <c r="AH68" s="7">
        <f t="shared" si="186"/>
        <v>9600</v>
      </c>
      <c r="AI68" s="7">
        <f t="shared" si="186"/>
        <v>9600</v>
      </c>
      <c r="AJ68" s="7">
        <f t="shared" si="186"/>
        <v>9600</v>
      </c>
      <c r="AK68" s="7">
        <f t="shared" si="186"/>
        <v>9600</v>
      </c>
      <c r="AL68" s="7">
        <f t="shared" si="186"/>
        <v>9600</v>
      </c>
      <c r="AM68" s="7">
        <f t="shared" si="186"/>
        <v>9600</v>
      </c>
      <c r="AN68" s="7">
        <f t="shared" si="186"/>
        <v>9600</v>
      </c>
      <c r="AO68" s="7">
        <f t="shared" si="186"/>
        <v>9600</v>
      </c>
      <c r="AP68" s="7">
        <f t="shared" si="186"/>
        <v>9600</v>
      </c>
      <c r="AQ68" s="7">
        <f t="shared" si="186"/>
        <v>9600</v>
      </c>
      <c r="AR68" s="7">
        <f t="shared" si="186"/>
        <v>9600</v>
      </c>
      <c r="AS68" s="8">
        <f t="shared" ref="AS68:AS74" si="187">SUM(AG68:AR68)</f>
        <v>115200</v>
      </c>
      <c r="AT68" s="7">
        <f t="shared" ref="AT68:BE68" si="188">AT32*300</f>
        <v>9600</v>
      </c>
      <c r="AU68" s="7">
        <f t="shared" si="188"/>
        <v>9600</v>
      </c>
      <c r="AV68" s="7">
        <f t="shared" si="188"/>
        <v>9600</v>
      </c>
      <c r="AW68" s="7">
        <f t="shared" si="188"/>
        <v>9600</v>
      </c>
      <c r="AX68" s="7">
        <f t="shared" si="188"/>
        <v>9600</v>
      </c>
      <c r="AY68" s="7">
        <f t="shared" si="188"/>
        <v>9600</v>
      </c>
      <c r="AZ68" s="7">
        <f t="shared" si="188"/>
        <v>9600</v>
      </c>
      <c r="BA68" s="7">
        <f t="shared" si="188"/>
        <v>9600</v>
      </c>
      <c r="BB68" s="7">
        <f t="shared" si="188"/>
        <v>9600</v>
      </c>
      <c r="BC68" s="7">
        <f t="shared" si="188"/>
        <v>9600</v>
      </c>
      <c r="BD68" s="7">
        <f t="shared" si="188"/>
        <v>9600</v>
      </c>
      <c r="BE68" s="7">
        <f t="shared" si="188"/>
        <v>9600</v>
      </c>
      <c r="BF68" s="8">
        <f t="shared" ref="BF68:BF74" si="189">SUM(AT68:BE68)</f>
        <v>115200</v>
      </c>
      <c r="BG68" s="7">
        <f t="shared" ref="BG68:BR68" si="190">BG32*300</f>
        <v>9600</v>
      </c>
      <c r="BH68" s="7">
        <f t="shared" si="190"/>
        <v>9600</v>
      </c>
      <c r="BI68" s="7">
        <f t="shared" si="190"/>
        <v>9600</v>
      </c>
      <c r="BJ68" s="7">
        <f t="shared" si="190"/>
        <v>9600</v>
      </c>
      <c r="BK68" s="7">
        <f t="shared" si="190"/>
        <v>9600</v>
      </c>
      <c r="BL68" s="7">
        <f t="shared" si="190"/>
        <v>9600</v>
      </c>
      <c r="BM68" s="7">
        <f t="shared" si="190"/>
        <v>9600</v>
      </c>
      <c r="BN68" s="7">
        <f t="shared" si="190"/>
        <v>9600</v>
      </c>
      <c r="BO68" s="7">
        <f t="shared" si="190"/>
        <v>9600</v>
      </c>
      <c r="BP68" s="7">
        <f t="shared" si="190"/>
        <v>9600</v>
      </c>
      <c r="BQ68" s="7">
        <f t="shared" si="190"/>
        <v>9600</v>
      </c>
      <c r="BR68" s="7">
        <f t="shared" si="190"/>
        <v>9600</v>
      </c>
      <c r="BS68" s="8">
        <f t="shared" ref="BS68:BS74" si="191">SUM(BG68:BR68)</f>
        <v>115200</v>
      </c>
    </row>
    <row r="69" spans="1:71" ht="22.5" customHeight="1" x14ac:dyDescent="0.3">
      <c r="A69" s="16" t="s">
        <v>60</v>
      </c>
      <c r="B69" s="7">
        <v>500</v>
      </c>
      <c r="C69" s="7">
        <v>500</v>
      </c>
      <c r="D69" s="7">
        <v>500</v>
      </c>
      <c r="E69" s="7">
        <v>500</v>
      </c>
      <c r="F69" s="8">
        <f t="shared" si="181"/>
        <v>2000</v>
      </c>
      <c r="G69" s="7">
        <v>1000</v>
      </c>
      <c r="H69" s="7">
        <v>1000</v>
      </c>
      <c r="I69" s="7">
        <v>1000</v>
      </c>
      <c r="J69" s="7">
        <v>1000</v>
      </c>
      <c r="K69" s="7">
        <v>1000</v>
      </c>
      <c r="L69" s="7">
        <v>1000</v>
      </c>
      <c r="M69" s="7">
        <v>1000</v>
      </c>
      <c r="N69" s="7">
        <v>1000</v>
      </c>
      <c r="O69" s="7">
        <v>1000</v>
      </c>
      <c r="P69" s="7">
        <v>1000</v>
      </c>
      <c r="Q69" s="7">
        <v>1000</v>
      </c>
      <c r="R69" s="7">
        <v>1000</v>
      </c>
      <c r="S69" s="8">
        <f t="shared" si="183"/>
        <v>12000</v>
      </c>
      <c r="T69" s="7">
        <v>1500</v>
      </c>
      <c r="U69" s="7">
        <v>1500</v>
      </c>
      <c r="V69" s="7">
        <v>1500</v>
      </c>
      <c r="W69" s="7">
        <v>1500</v>
      </c>
      <c r="X69" s="7">
        <v>1500</v>
      </c>
      <c r="Y69" s="7">
        <v>1500</v>
      </c>
      <c r="Z69" s="7">
        <v>1500</v>
      </c>
      <c r="AA69" s="7">
        <v>1500</v>
      </c>
      <c r="AB69" s="7">
        <v>1500</v>
      </c>
      <c r="AC69" s="7">
        <v>1500</v>
      </c>
      <c r="AD69" s="7">
        <v>1500</v>
      </c>
      <c r="AE69" s="7">
        <v>1500</v>
      </c>
      <c r="AF69" s="8">
        <f t="shared" si="185"/>
        <v>18000</v>
      </c>
      <c r="AG69" s="7">
        <v>2000</v>
      </c>
      <c r="AH69" s="7">
        <v>2000</v>
      </c>
      <c r="AI69" s="7">
        <v>2000</v>
      </c>
      <c r="AJ69" s="7">
        <v>2000</v>
      </c>
      <c r="AK69" s="7">
        <v>2000</v>
      </c>
      <c r="AL69" s="7">
        <v>2000</v>
      </c>
      <c r="AM69" s="7">
        <v>2000</v>
      </c>
      <c r="AN69" s="7">
        <v>2000</v>
      </c>
      <c r="AO69" s="7">
        <v>2000</v>
      </c>
      <c r="AP69" s="7">
        <v>2000</v>
      </c>
      <c r="AQ69" s="7">
        <v>2000</v>
      </c>
      <c r="AR69" s="7">
        <v>3000</v>
      </c>
      <c r="AS69" s="8">
        <f t="shared" si="187"/>
        <v>25000</v>
      </c>
      <c r="AT69" s="7">
        <f>AR69*1.33</f>
        <v>3990</v>
      </c>
      <c r="AU69" s="7">
        <f t="shared" ref="AU69:BE69" si="192">AT69</f>
        <v>3990</v>
      </c>
      <c r="AV69" s="7">
        <f t="shared" si="192"/>
        <v>3990</v>
      </c>
      <c r="AW69" s="7">
        <f t="shared" si="192"/>
        <v>3990</v>
      </c>
      <c r="AX69" s="7">
        <f t="shared" si="192"/>
        <v>3990</v>
      </c>
      <c r="AY69" s="7">
        <f t="shared" si="192"/>
        <v>3990</v>
      </c>
      <c r="AZ69" s="7">
        <f t="shared" si="192"/>
        <v>3990</v>
      </c>
      <c r="BA69" s="7">
        <f t="shared" si="192"/>
        <v>3990</v>
      </c>
      <c r="BB69" s="7">
        <f t="shared" si="192"/>
        <v>3990</v>
      </c>
      <c r="BC69" s="7">
        <f t="shared" si="192"/>
        <v>3990</v>
      </c>
      <c r="BD69" s="7">
        <f t="shared" si="192"/>
        <v>3990</v>
      </c>
      <c r="BE69" s="7">
        <f t="shared" si="192"/>
        <v>3990</v>
      </c>
      <c r="BF69" s="8">
        <f t="shared" si="189"/>
        <v>47880</v>
      </c>
      <c r="BG69" s="7">
        <f>BE69*1.33</f>
        <v>5306.7000000000007</v>
      </c>
      <c r="BH69" s="7">
        <f t="shared" ref="BH69:BR69" si="193">BG69</f>
        <v>5306.7000000000007</v>
      </c>
      <c r="BI69" s="7">
        <f t="shared" si="193"/>
        <v>5306.7000000000007</v>
      </c>
      <c r="BJ69" s="7">
        <f t="shared" si="193"/>
        <v>5306.7000000000007</v>
      </c>
      <c r="BK69" s="7">
        <f t="shared" si="193"/>
        <v>5306.7000000000007</v>
      </c>
      <c r="BL69" s="7">
        <f t="shared" si="193"/>
        <v>5306.7000000000007</v>
      </c>
      <c r="BM69" s="7">
        <f t="shared" si="193"/>
        <v>5306.7000000000007</v>
      </c>
      <c r="BN69" s="7">
        <f t="shared" si="193"/>
        <v>5306.7000000000007</v>
      </c>
      <c r="BO69" s="7">
        <f t="shared" si="193"/>
        <v>5306.7000000000007</v>
      </c>
      <c r="BP69" s="7">
        <f t="shared" si="193"/>
        <v>5306.7000000000007</v>
      </c>
      <c r="BQ69" s="7">
        <f t="shared" si="193"/>
        <v>5306.7000000000007</v>
      </c>
      <c r="BR69" s="7">
        <f t="shared" si="193"/>
        <v>5306.7000000000007</v>
      </c>
      <c r="BS69" s="8">
        <f t="shared" si="191"/>
        <v>63680.399999999994</v>
      </c>
    </row>
    <row r="70" spans="1:71" ht="14.25" customHeight="1" x14ac:dyDescent="0.3">
      <c r="A70" s="7" t="s">
        <v>61</v>
      </c>
      <c r="B70" s="7">
        <v>0</v>
      </c>
      <c r="C70" s="7"/>
      <c r="D70" s="7"/>
      <c r="E70" s="7">
        <v>800</v>
      </c>
      <c r="F70" s="8">
        <f t="shared" si="181"/>
        <v>800</v>
      </c>
      <c r="G70" s="7">
        <v>500</v>
      </c>
      <c r="H70" s="7">
        <v>500</v>
      </c>
      <c r="I70" s="7">
        <v>500</v>
      </c>
      <c r="J70" s="7">
        <v>500</v>
      </c>
      <c r="K70" s="7">
        <v>500</v>
      </c>
      <c r="L70" s="7">
        <v>500</v>
      </c>
      <c r="M70" s="7">
        <v>500</v>
      </c>
      <c r="N70" s="7">
        <v>500</v>
      </c>
      <c r="O70" s="7">
        <v>500</v>
      </c>
      <c r="P70" s="7">
        <v>500</v>
      </c>
      <c r="Q70" s="7">
        <v>500</v>
      </c>
      <c r="R70" s="7">
        <v>500</v>
      </c>
      <c r="S70" s="8">
        <f t="shared" si="183"/>
        <v>6000</v>
      </c>
      <c r="T70" s="7">
        <v>700</v>
      </c>
      <c r="U70" s="7">
        <v>700</v>
      </c>
      <c r="V70" s="7">
        <v>700</v>
      </c>
      <c r="W70" s="7">
        <v>700</v>
      </c>
      <c r="X70" s="7">
        <v>700</v>
      </c>
      <c r="Y70" s="7">
        <v>700</v>
      </c>
      <c r="Z70" s="7">
        <v>700</v>
      </c>
      <c r="AA70" s="7">
        <v>700</v>
      </c>
      <c r="AB70" s="7">
        <v>700</v>
      </c>
      <c r="AC70" s="7">
        <v>700</v>
      </c>
      <c r="AD70" s="7">
        <v>700</v>
      </c>
      <c r="AE70" s="7">
        <v>700</v>
      </c>
      <c r="AF70" s="8">
        <f t="shared" si="185"/>
        <v>8400</v>
      </c>
      <c r="AG70" s="7">
        <v>900</v>
      </c>
      <c r="AH70" s="7">
        <v>900</v>
      </c>
      <c r="AI70" s="7">
        <v>900</v>
      </c>
      <c r="AJ70" s="7">
        <v>900</v>
      </c>
      <c r="AK70" s="7">
        <v>900</v>
      </c>
      <c r="AL70" s="7">
        <v>900</v>
      </c>
      <c r="AM70" s="7">
        <v>900</v>
      </c>
      <c r="AN70" s="7">
        <v>900</v>
      </c>
      <c r="AO70" s="7">
        <v>900</v>
      </c>
      <c r="AP70" s="7">
        <v>900</v>
      </c>
      <c r="AQ70" s="7">
        <v>900</v>
      </c>
      <c r="AR70" s="7">
        <v>900</v>
      </c>
      <c r="AS70" s="8">
        <f t="shared" si="187"/>
        <v>10800</v>
      </c>
      <c r="AT70" s="7">
        <f>AR70*1.2</f>
        <v>1080</v>
      </c>
      <c r="AU70" s="7">
        <f t="shared" ref="AU70:BE70" si="194">AT70</f>
        <v>1080</v>
      </c>
      <c r="AV70" s="7">
        <f t="shared" si="194"/>
        <v>1080</v>
      </c>
      <c r="AW70" s="7">
        <f t="shared" si="194"/>
        <v>1080</v>
      </c>
      <c r="AX70" s="7">
        <f t="shared" si="194"/>
        <v>1080</v>
      </c>
      <c r="AY70" s="7">
        <f t="shared" si="194"/>
        <v>1080</v>
      </c>
      <c r="AZ70" s="7">
        <f t="shared" si="194"/>
        <v>1080</v>
      </c>
      <c r="BA70" s="7">
        <f t="shared" si="194"/>
        <v>1080</v>
      </c>
      <c r="BB70" s="7">
        <f t="shared" si="194"/>
        <v>1080</v>
      </c>
      <c r="BC70" s="7">
        <f t="shared" si="194"/>
        <v>1080</v>
      </c>
      <c r="BD70" s="7">
        <f t="shared" si="194"/>
        <v>1080</v>
      </c>
      <c r="BE70" s="7">
        <f t="shared" si="194"/>
        <v>1080</v>
      </c>
      <c r="BF70" s="8">
        <f t="shared" si="189"/>
        <v>12960</v>
      </c>
      <c r="BG70" s="7">
        <f>BE70*1.2</f>
        <v>1296</v>
      </c>
      <c r="BH70" s="7">
        <f t="shared" ref="BH70:BR70" si="195">BG70</f>
        <v>1296</v>
      </c>
      <c r="BI70" s="7">
        <f t="shared" si="195"/>
        <v>1296</v>
      </c>
      <c r="BJ70" s="7">
        <f t="shared" si="195"/>
        <v>1296</v>
      </c>
      <c r="BK70" s="7">
        <f t="shared" si="195"/>
        <v>1296</v>
      </c>
      <c r="BL70" s="7">
        <f t="shared" si="195"/>
        <v>1296</v>
      </c>
      <c r="BM70" s="7">
        <f t="shared" si="195"/>
        <v>1296</v>
      </c>
      <c r="BN70" s="7">
        <f t="shared" si="195"/>
        <v>1296</v>
      </c>
      <c r="BO70" s="7">
        <f t="shared" si="195"/>
        <v>1296</v>
      </c>
      <c r="BP70" s="7">
        <f t="shared" si="195"/>
        <v>1296</v>
      </c>
      <c r="BQ70" s="7">
        <f t="shared" si="195"/>
        <v>1296</v>
      </c>
      <c r="BR70" s="7">
        <f t="shared" si="195"/>
        <v>1296</v>
      </c>
      <c r="BS70" s="8">
        <f t="shared" si="191"/>
        <v>15552</v>
      </c>
    </row>
    <row r="71" spans="1:71" ht="22.5" customHeight="1" x14ac:dyDescent="0.3">
      <c r="A71" s="17" t="s">
        <v>62</v>
      </c>
      <c r="B71" s="7">
        <v>2500</v>
      </c>
      <c r="C71" s="7">
        <v>2500</v>
      </c>
      <c r="D71" s="7">
        <v>2500</v>
      </c>
      <c r="E71" s="7">
        <v>2500</v>
      </c>
      <c r="F71" s="8">
        <f t="shared" si="181"/>
        <v>10000</v>
      </c>
      <c r="G71" s="7">
        <v>700</v>
      </c>
      <c r="H71" s="7">
        <v>700</v>
      </c>
      <c r="I71" s="7">
        <v>700</v>
      </c>
      <c r="J71" s="7">
        <v>700</v>
      </c>
      <c r="K71" s="7">
        <v>700</v>
      </c>
      <c r="L71" s="7">
        <v>700</v>
      </c>
      <c r="M71" s="7">
        <v>700</v>
      </c>
      <c r="N71" s="7">
        <v>700</v>
      </c>
      <c r="O71" s="7">
        <v>700</v>
      </c>
      <c r="P71" s="7">
        <v>700</v>
      </c>
      <c r="Q71" s="7">
        <v>700</v>
      </c>
      <c r="R71" s="7">
        <v>700</v>
      </c>
      <c r="S71" s="8">
        <f t="shared" si="183"/>
        <v>8400</v>
      </c>
      <c r="T71" s="7">
        <v>800</v>
      </c>
      <c r="U71" s="7">
        <v>800</v>
      </c>
      <c r="V71" s="7">
        <v>800</v>
      </c>
      <c r="W71" s="7">
        <v>800</v>
      </c>
      <c r="X71" s="7">
        <v>800</v>
      </c>
      <c r="Y71" s="7">
        <v>800</v>
      </c>
      <c r="Z71" s="7">
        <v>800</v>
      </c>
      <c r="AA71" s="7">
        <v>800</v>
      </c>
      <c r="AB71" s="7">
        <v>800</v>
      </c>
      <c r="AC71" s="7">
        <v>800</v>
      </c>
      <c r="AD71" s="7">
        <v>800</v>
      </c>
      <c r="AE71" s="7">
        <v>800</v>
      </c>
      <c r="AF71" s="8">
        <f t="shared" si="185"/>
        <v>9600</v>
      </c>
      <c r="AG71" s="7">
        <v>1000</v>
      </c>
      <c r="AH71" s="7">
        <v>1000</v>
      </c>
      <c r="AI71" s="7">
        <v>1000</v>
      </c>
      <c r="AJ71" s="7">
        <v>1000</v>
      </c>
      <c r="AK71" s="7">
        <v>1000</v>
      </c>
      <c r="AL71" s="7">
        <v>1000</v>
      </c>
      <c r="AM71" s="7">
        <v>1000</v>
      </c>
      <c r="AN71" s="7">
        <v>1000</v>
      </c>
      <c r="AO71" s="7">
        <v>1000</v>
      </c>
      <c r="AP71" s="7">
        <v>1000</v>
      </c>
      <c r="AQ71" s="7">
        <v>1000</v>
      </c>
      <c r="AR71" s="7">
        <v>1000</v>
      </c>
      <c r="AS71" s="8">
        <f t="shared" si="187"/>
        <v>12000</v>
      </c>
      <c r="AT71" s="7">
        <f>AR71*1.2</f>
        <v>1200</v>
      </c>
      <c r="AU71" s="7">
        <f t="shared" ref="AU71:BE71" si="196">AT71</f>
        <v>1200</v>
      </c>
      <c r="AV71" s="7">
        <f t="shared" si="196"/>
        <v>1200</v>
      </c>
      <c r="AW71" s="7">
        <f t="shared" si="196"/>
        <v>1200</v>
      </c>
      <c r="AX71" s="7">
        <f t="shared" si="196"/>
        <v>1200</v>
      </c>
      <c r="AY71" s="7">
        <f t="shared" si="196"/>
        <v>1200</v>
      </c>
      <c r="AZ71" s="7">
        <f t="shared" si="196"/>
        <v>1200</v>
      </c>
      <c r="BA71" s="7">
        <f t="shared" si="196"/>
        <v>1200</v>
      </c>
      <c r="BB71" s="7">
        <f t="shared" si="196"/>
        <v>1200</v>
      </c>
      <c r="BC71" s="7">
        <f t="shared" si="196"/>
        <v>1200</v>
      </c>
      <c r="BD71" s="7">
        <f t="shared" si="196"/>
        <v>1200</v>
      </c>
      <c r="BE71" s="7">
        <f t="shared" si="196"/>
        <v>1200</v>
      </c>
      <c r="BF71" s="8">
        <f t="shared" si="189"/>
        <v>14400</v>
      </c>
      <c r="BG71" s="7">
        <f>BE71*1.2</f>
        <v>1440</v>
      </c>
      <c r="BH71" s="7">
        <f t="shared" ref="BH71:BR71" si="197">BG71</f>
        <v>1440</v>
      </c>
      <c r="BI71" s="7">
        <f t="shared" si="197"/>
        <v>1440</v>
      </c>
      <c r="BJ71" s="7">
        <f t="shared" si="197"/>
        <v>1440</v>
      </c>
      <c r="BK71" s="7">
        <f t="shared" si="197"/>
        <v>1440</v>
      </c>
      <c r="BL71" s="7">
        <f t="shared" si="197"/>
        <v>1440</v>
      </c>
      <c r="BM71" s="7">
        <f t="shared" si="197"/>
        <v>1440</v>
      </c>
      <c r="BN71" s="7">
        <f t="shared" si="197"/>
        <v>1440</v>
      </c>
      <c r="BO71" s="7">
        <f t="shared" si="197"/>
        <v>1440</v>
      </c>
      <c r="BP71" s="7">
        <f t="shared" si="197"/>
        <v>1440</v>
      </c>
      <c r="BQ71" s="7">
        <f t="shared" si="197"/>
        <v>1440</v>
      </c>
      <c r="BR71" s="7">
        <f t="shared" si="197"/>
        <v>1440</v>
      </c>
      <c r="BS71" s="8">
        <f t="shared" si="191"/>
        <v>17280</v>
      </c>
    </row>
    <row r="72" spans="1:71" ht="22.5" customHeight="1" x14ac:dyDescent="0.3">
      <c r="A72" s="16" t="s">
        <v>63</v>
      </c>
      <c r="B72" s="7">
        <v>250</v>
      </c>
      <c r="C72" s="7">
        <v>250</v>
      </c>
      <c r="D72" s="7">
        <v>250</v>
      </c>
      <c r="E72" s="7">
        <v>250</v>
      </c>
      <c r="F72" s="8">
        <f t="shared" si="181"/>
        <v>1000</v>
      </c>
      <c r="G72" s="7">
        <v>450</v>
      </c>
      <c r="H72" s="7">
        <v>450</v>
      </c>
      <c r="I72" s="7">
        <v>450</v>
      </c>
      <c r="J72" s="7">
        <v>450</v>
      </c>
      <c r="K72" s="7">
        <v>450</v>
      </c>
      <c r="L72" s="7">
        <v>450</v>
      </c>
      <c r="M72" s="7">
        <v>450</v>
      </c>
      <c r="N72" s="7">
        <v>450</v>
      </c>
      <c r="O72" s="7">
        <v>450</v>
      </c>
      <c r="P72" s="7">
        <v>450</v>
      </c>
      <c r="Q72" s="7">
        <v>450</v>
      </c>
      <c r="R72" s="7">
        <v>450</v>
      </c>
      <c r="S72" s="8">
        <f t="shared" si="183"/>
        <v>5400</v>
      </c>
      <c r="T72" s="7">
        <v>600</v>
      </c>
      <c r="U72" s="7">
        <v>600</v>
      </c>
      <c r="V72" s="7">
        <v>600</v>
      </c>
      <c r="W72" s="7">
        <v>600</v>
      </c>
      <c r="X72" s="7">
        <v>600</v>
      </c>
      <c r="Y72" s="7">
        <v>600</v>
      </c>
      <c r="Z72" s="7">
        <v>600</v>
      </c>
      <c r="AA72" s="7">
        <v>600</v>
      </c>
      <c r="AB72" s="7">
        <v>600</v>
      </c>
      <c r="AC72" s="7">
        <v>600</v>
      </c>
      <c r="AD72" s="7">
        <v>600</v>
      </c>
      <c r="AE72" s="7">
        <v>600</v>
      </c>
      <c r="AF72" s="8">
        <f t="shared" si="185"/>
        <v>7200</v>
      </c>
      <c r="AG72" s="7">
        <v>750</v>
      </c>
      <c r="AH72" s="7">
        <v>750</v>
      </c>
      <c r="AI72" s="7">
        <v>750</v>
      </c>
      <c r="AJ72" s="7">
        <v>750</v>
      </c>
      <c r="AK72" s="7">
        <v>750</v>
      </c>
      <c r="AL72" s="7">
        <v>750</v>
      </c>
      <c r="AM72" s="7">
        <v>750</v>
      </c>
      <c r="AN72" s="7">
        <v>750</v>
      </c>
      <c r="AO72" s="7">
        <v>750</v>
      </c>
      <c r="AP72" s="7">
        <v>750</v>
      </c>
      <c r="AQ72" s="7">
        <v>750</v>
      </c>
      <c r="AR72" s="7">
        <v>750</v>
      </c>
      <c r="AS72" s="8">
        <f t="shared" si="187"/>
        <v>9000</v>
      </c>
      <c r="AT72" s="7">
        <f>AR72*1.25</f>
        <v>937.5</v>
      </c>
      <c r="AU72" s="7">
        <f t="shared" ref="AU72:BE72" si="198">AT72</f>
        <v>937.5</v>
      </c>
      <c r="AV72" s="7">
        <f t="shared" si="198"/>
        <v>937.5</v>
      </c>
      <c r="AW72" s="7">
        <f t="shared" si="198"/>
        <v>937.5</v>
      </c>
      <c r="AX72" s="7">
        <f t="shared" si="198"/>
        <v>937.5</v>
      </c>
      <c r="AY72" s="7">
        <f t="shared" si="198"/>
        <v>937.5</v>
      </c>
      <c r="AZ72" s="7">
        <f t="shared" si="198"/>
        <v>937.5</v>
      </c>
      <c r="BA72" s="7">
        <f t="shared" si="198"/>
        <v>937.5</v>
      </c>
      <c r="BB72" s="7">
        <f t="shared" si="198"/>
        <v>937.5</v>
      </c>
      <c r="BC72" s="7">
        <f t="shared" si="198"/>
        <v>937.5</v>
      </c>
      <c r="BD72" s="7">
        <f t="shared" si="198"/>
        <v>937.5</v>
      </c>
      <c r="BE72" s="7">
        <f t="shared" si="198"/>
        <v>937.5</v>
      </c>
      <c r="BF72" s="8">
        <f t="shared" si="189"/>
        <v>11250</v>
      </c>
      <c r="BG72" s="7">
        <f>BE72*1.25</f>
        <v>1171.875</v>
      </c>
      <c r="BH72" s="7">
        <f t="shared" ref="BH72:BR72" si="199">BG72</f>
        <v>1171.875</v>
      </c>
      <c r="BI72" s="7">
        <f t="shared" si="199"/>
        <v>1171.875</v>
      </c>
      <c r="BJ72" s="7">
        <f t="shared" si="199"/>
        <v>1171.875</v>
      </c>
      <c r="BK72" s="7">
        <f t="shared" si="199"/>
        <v>1171.875</v>
      </c>
      <c r="BL72" s="7">
        <f t="shared" si="199"/>
        <v>1171.875</v>
      </c>
      <c r="BM72" s="7">
        <f t="shared" si="199"/>
        <v>1171.875</v>
      </c>
      <c r="BN72" s="7">
        <f t="shared" si="199"/>
        <v>1171.875</v>
      </c>
      <c r="BO72" s="7">
        <f t="shared" si="199"/>
        <v>1171.875</v>
      </c>
      <c r="BP72" s="7">
        <f t="shared" si="199"/>
        <v>1171.875</v>
      </c>
      <c r="BQ72" s="7">
        <f t="shared" si="199"/>
        <v>1171.875</v>
      </c>
      <c r="BR72" s="7">
        <f t="shared" si="199"/>
        <v>1171.875</v>
      </c>
      <c r="BS72" s="8">
        <f t="shared" si="191"/>
        <v>14062.5</v>
      </c>
    </row>
    <row r="73" spans="1:71" ht="22.5" customHeight="1" x14ac:dyDescent="0.3">
      <c r="A73" s="17" t="s">
        <v>64</v>
      </c>
      <c r="B73" s="7"/>
      <c r="C73" s="7"/>
      <c r="D73" s="7"/>
      <c r="E73" s="7"/>
      <c r="F73" s="8">
        <f t="shared" si="181"/>
        <v>0</v>
      </c>
      <c r="G73" s="7">
        <v>250</v>
      </c>
      <c r="H73" s="7">
        <v>250</v>
      </c>
      <c r="I73" s="7">
        <v>250</v>
      </c>
      <c r="J73" s="7">
        <v>250</v>
      </c>
      <c r="K73" s="7">
        <v>250</v>
      </c>
      <c r="L73" s="7">
        <v>250</v>
      </c>
      <c r="M73" s="7">
        <v>250</v>
      </c>
      <c r="N73" s="7">
        <v>250</v>
      </c>
      <c r="O73" s="7">
        <v>250</v>
      </c>
      <c r="P73" s="7">
        <v>250</v>
      </c>
      <c r="Q73" s="7">
        <v>250</v>
      </c>
      <c r="R73" s="7">
        <v>250</v>
      </c>
      <c r="S73" s="8">
        <f t="shared" si="183"/>
        <v>3000</v>
      </c>
      <c r="T73" s="7">
        <v>400</v>
      </c>
      <c r="U73" s="7">
        <v>400</v>
      </c>
      <c r="V73" s="7">
        <v>400</v>
      </c>
      <c r="W73" s="7">
        <v>400</v>
      </c>
      <c r="X73" s="7">
        <v>400</v>
      </c>
      <c r="Y73" s="7">
        <v>400</v>
      </c>
      <c r="Z73" s="7">
        <v>400</v>
      </c>
      <c r="AA73" s="7">
        <v>400</v>
      </c>
      <c r="AB73" s="7">
        <v>400</v>
      </c>
      <c r="AC73" s="7">
        <v>400</v>
      </c>
      <c r="AD73" s="7">
        <v>400</v>
      </c>
      <c r="AE73" s="7">
        <v>400</v>
      </c>
      <c r="AF73" s="8">
        <f t="shared" si="185"/>
        <v>4800</v>
      </c>
      <c r="AG73" s="7">
        <v>550</v>
      </c>
      <c r="AH73" s="7">
        <v>550</v>
      </c>
      <c r="AI73" s="7">
        <v>600</v>
      </c>
      <c r="AJ73" s="7">
        <v>600</v>
      </c>
      <c r="AK73" s="7">
        <v>650</v>
      </c>
      <c r="AL73" s="7">
        <v>700</v>
      </c>
      <c r="AM73" s="7">
        <v>700</v>
      </c>
      <c r="AN73" s="7">
        <v>700</v>
      </c>
      <c r="AO73" s="7">
        <v>700</v>
      </c>
      <c r="AP73" s="7">
        <v>750</v>
      </c>
      <c r="AQ73" s="7">
        <v>750</v>
      </c>
      <c r="AR73" s="7">
        <v>750</v>
      </c>
      <c r="AS73" s="8">
        <f t="shared" si="187"/>
        <v>8000</v>
      </c>
      <c r="AT73" s="7">
        <f>AR73*1.5</f>
        <v>1125</v>
      </c>
      <c r="AU73" s="7">
        <f t="shared" ref="AU73:BE73" si="200">AT73</f>
        <v>1125</v>
      </c>
      <c r="AV73" s="7">
        <f t="shared" si="200"/>
        <v>1125</v>
      </c>
      <c r="AW73" s="7">
        <f t="shared" si="200"/>
        <v>1125</v>
      </c>
      <c r="AX73" s="7">
        <f t="shared" si="200"/>
        <v>1125</v>
      </c>
      <c r="AY73" s="7">
        <f t="shared" si="200"/>
        <v>1125</v>
      </c>
      <c r="AZ73" s="7">
        <f t="shared" si="200"/>
        <v>1125</v>
      </c>
      <c r="BA73" s="7">
        <f t="shared" si="200"/>
        <v>1125</v>
      </c>
      <c r="BB73" s="7">
        <f t="shared" si="200"/>
        <v>1125</v>
      </c>
      <c r="BC73" s="7">
        <f t="shared" si="200"/>
        <v>1125</v>
      </c>
      <c r="BD73" s="7">
        <f t="shared" si="200"/>
        <v>1125</v>
      </c>
      <c r="BE73" s="7">
        <f t="shared" si="200"/>
        <v>1125</v>
      </c>
      <c r="BF73" s="8">
        <f t="shared" si="189"/>
        <v>13500</v>
      </c>
      <c r="BG73" s="7">
        <f>BE73*1.5</f>
        <v>1687.5</v>
      </c>
      <c r="BH73" s="7">
        <f t="shared" ref="BH73:BR73" si="201">BG73</f>
        <v>1687.5</v>
      </c>
      <c r="BI73" s="7">
        <f t="shared" si="201"/>
        <v>1687.5</v>
      </c>
      <c r="BJ73" s="7">
        <f t="shared" si="201"/>
        <v>1687.5</v>
      </c>
      <c r="BK73" s="7">
        <f t="shared" si="201"/>
        <v>1687.5</v>
      </c>
      <c r="BL73" s="7">
        <f t="shared" si="201"/>
        <v>1687.5</v>
      </c>
      <c r="BM73" s="7">
        <f t="shared" si="201"/>
        <v>1687.5</v>
      </c>
      <c r="BN73" s="7">
        <f t="shared" si="201"/>
        <v>1687.5</v>
      </c>
      <c r="BO73" s="7">
        <f t="shared" si="201"/>
        <v>1687.5</v>
      </c>
      <c r="BP73" s="7">
        <f t="shared" si="201"/>
        <v>1687.5</v>
      </c>
      <c r="BQ73" s="7">
        <f t="shared" si="201"/>
        <v>1687.5</v>
      </c>
      <c r="BR73" s="7">
        <f t="shared" si="201"/>
        <v>1687.5</v>
      </c>
      <c r="BS73" s="8">
        <f t="shared" si="191"/>
        <v>20250</v>
      </c>
    </row>
    <row r="74" spans="1:71" ht="22.5" customHeight="1" x14ac:dyDescent="0.3">
      <c r="A74" s="16" t="s">
        <v>65</v>
      </c>
      <c r="B74" s="7">
        <f>B32*250</f>
        <v>500</v>
      </c>
      <c r="C74" s="7">
        <f>C32*250</f>
        <v>750</v>
      </c>
      <c r="D74" s="7">
        <f>D32*250</f>
        <v>750</v>
      </c>
      <c r="E74" s="7">
        <f>E32*250</f>
        <v>750</v>
      </c>
      <c r="F74" s="8">
        <f t="shared" si="181"/>
        <v>2750</v>
      </c>
      <c r="G74" s="7">
        <f t="shared" ref="G74:R74" si="202">G32*250</f>
        <v>2000</v>
      </c>
      <c r="H74" s="7">
        <f t="shared" si="202"/>
        <v>2000</v>
      </c>
      <c r="I74" s="7">
        <f t="shared" si="202"/>
        <v>2000</v>
      </c>
      <c r="J74" s="7">
        <f t="shared" si="202"/>
        <v>3000</v>
      </c>
      <c r="K74" s="7">
        <f t="shared" si="202"/>
        <v>3000</v>
      </c>
      <c r="L74" s="7">
        <f t="shared" si="202"/>
        <v>3000</v>
      </c>
      <c r="M74" s="7">
        <f t="shared" si="202"/>
        <v>4000</v>
      </c>
      <c r="N74" s="7">
        <f t="shared" si="202"/>
        <v>4000</v>
      </c>
      <c r="O74" s="7">
        <f t="shared" si="202"/>
        <v>4250</v>
      </c>
      <c r="P74" s="7">
        <f t="shared" si="202"/>
        <v>5000</v>
      </c>
      <c r="Q74" s="7">
        <f t="shared" si="202"/>
        <v>5000</v>
      </c>
      <c r="R74" s="7">
        <f t="shared" si="202"/>
        <v>5000</v>
      </c>
      <c r="S74" s="8">
        <f t="shared" si="183"/>
        <v>42250</v>
      </c>
      <c r="T74" s="7">
        <f t="shared" ref="T74:AE74" si="203">T32*250</f>
        <v>6500</v>
      </c>
      <c r="U74" s="7">
        <f t="shared" si="203"/>
        <v>6500</v>
      </c>
      <c r="V74" s="7">
        <f t="shared" si="203"/>
        <v>6500</v>
      </c>
      <c r="W74" s="7">
        <f t="shared" si="203"/>
        <v>6750</v>
      </c>
      <c r="X74" s="7">
        <f t="shared" si="203"/>
        <v>6750</v>
      </c>
      <c r="Y74" s="7">
        <f t="shared" si="203"/>
        <v>6750</v>
      </c>
      <c r="Z74" s="7">
        <f t="shared" si="203"/>
        <v>7750</v>
      </c>
      <c r="AA74" s="7">
        <f t="shared" si="203"/>
        <v>7750</v>
      </c>
      <c r="AB74" s="7">
        <f t="shared" si="203"/>
        <v>7750</v>
      </c>
      <c r="AC74" s="7">
        <f t="shared" si="203"/>
        <v>7750</v>
      </c>
      <c r="AD74" s="7">
        <f t="shared" si="203"/>
        <v>7750</v>
      </c>
      <c r="AE74" s="7">
        <f t="shared" si="203"/>
        <v>7750</v>
      </c>
      <c r="AF74" s="8">
        <f t="shared" si="185"/>
        <v>86250</v>
      </c>
      <c r="AG74" s="7">
        <f t="shared" ref="AG74:AR74" si="204">AG32*250</f>
        <v>8000</v>
      </c>
      <c r="AH74" s="7">
        <f t="shared" si="204"/>
        <v>8000</v>
      </c>
      <c r="AI74" s="7">
        <f t="shared" si="204"/>
        <v>8000</v>
      </c>
      <c r="AJ74" s="7">
        <f t="shared" si="204"/>
        <v>8000</v>
      </c>
      <c r="AK74" s="7">
        <f t="shared" si="204"/>
        <v>8000</v>
      </c>
      <c r="AL74" s="7">
        <f t="shared" si="204"/>
        <v>8000</v>
      </c>
      <c r="AM74" s="7">
        <f t="shared" si="204"/>
        <v>8000</v>
      </c>
      <c r="AN74" s="7">
        <f t="shared" si="204"/>
        <v>8000</v>
      </c>
      <c r="AO74" s="7">
        <f t="shared" si="204"/>
        <v>8000</v>
      </c>
      <c r="AP74" s="7">
        <f t="shared" si="204"/>
        <v>8000</v>
      </c>
      <c r="AQ74" s="7">
        <f t="shared" si="204"/>
        <v>8000</v>
      </c>
      <c r="AR74" s="7">
        <f t="shared" si="204"/>
        <v>8000</v>
      </c>
      <c r="AS74" s="8">
        <f t="shared" si="187"/>
        <v>96000</v>
      </c>
      <c r="AT74" s="7">
        <f t="shared" ref="AT74:BE74" si="205">AT32*250</f>
        <v>8000</v>
      </c>
      <c r="AU74" s="7">
        <f t="shared" si="205"/>
        <v>8000</v>
      </c>
      <c r="AV74" s="7">
        <f t="shared" si="205"/>
        <v>8000</v>
      </c>
      <c r="AW74" s="7">
        <f t="shared" si="205"/>
        <v>8000</v>
      </c>
      <c r="AX74" s="7">
        <f t="shared" si="205"/>
        <v>8000</v>
      </c>
      <c r="AY74" s="7">
        <f t="shared" si="205"/>
        <v>8000</v>
      </c>
      <c r="AZ74" s="7">
        <f t="shared" si="205"/>
        <v>8000</v>
      </c>
      <c r="BA74" s="7">
        <f t="shared" si="205"/>
        <v>8000</v>
      </c>
      <c r="BB74" s="7">
        <f t="shared" si="205"/>
        <v>8000</v>
      </c>
      <c r="BC74" s="7">
        <f t="shared" si="205"/>
        <v>8000</v>
      </c>
      <c r="BD74" s="7">
        <f t="shared" si="205"/>
        <v>8000</v>
      </c>
      <c r="BE74" s="7">
        <f t="shared" si="205"/>
        <v>8000</v>
      </c>
      <c r="BF74" s="8">
        <f t="shared" si="189"/>
        <v>96000</v>
      </c>
      <c r="BG74" s="7">
        <f t="shared" ref="BG74:BR74" si="206">BG32*250</f>
        <v>8000</v>
      </c>
      <c r="BH74" s="7">
        <f t="shared" si="206"/>
        <v>8000</v>
      </c>
      <c r="BI74" s="7">
        <f t="shared" si="206"/>
        <v>8000</v>
      </c>
      <c r="BJ74" s="7">
        <f t="shared" si="206"/>
        <v>8000</v>
      </c>
      <c r="BK74" s="7">
        <f t="shared" si="206"/>
        <v>8000</v>
      </c>
      <c r="BL74" s="7">
        <f t="shared" si="206"/>
        <v>8000</v>
      </c>
      <c r="BM74" s="7">
        <f t="shared" si="206"/>
        <v>8000</v>
      </c>
      <c r="BN74" s="7">
        <f t="shared" si="206"/>
        <v>8000</v>
      </c>
      <c r="BO74" s="7">
        <f t="shared" si="206"/>
        <v>8000</v>
      </c>
      <c r="BP74" s="7">
        <f t="shared" si="206"/>
        <v>8000</v>
      </c>
      <c r="BQ74" s="7">
        <f t="shared" si="206"/>
        <v>8000</v>
      </c>
      <c r="BR74" s="7">
        <f t="shared" si="206"/>
        <v>8000</v>
      </c>
      <c r="BS74" s="8">
        <f t="shared" si="191"/>
        <v>96000</v>
      </c>
    </row>
    <row r="75" spans="1:71" ht="14.25" customHeight="1" x14ac:dyDescent="0.3">
      <c r="F75" s="8"/>
      <c r="AS75" s="3"/>
      <c r="BF75" s="3"/>
      <c r="BS75" s="3"/>
    </row>
    <row r="76" spans="1:71" ht="14.25" customHeight="1" x14ac:dyDescent="0.3">
      <c r="A76" s="8" t="s">
        <v>66</v>
      </c>
      <c r="B76" s="8">
        <f>SUM(B68:B74)</f>
        <v>4350</v>
      </c>
      <c r="C76" s="8">
        <f>SUM(C68:C74)</f>
        <v>4900</v>
      </c>
      <c r="D76" s="8">
        <f>SUM(D68:D74)</f>
        <v>4900</v>
      </c>
      <c r="E76" s="8">
        <f>SUM(E68:E74)</f>
        <v>5700</v>
      </c>
      <c r="F76" s="8">
        <f>SUM(B76:E76)</f>
        <v>19850</v>
      </c>
      <c r="G76" s="8">
        <f t="shared" ref="G76:AL76" si="207">SUM(G68:G74)</f>
        <v>7300</v>
      </c>
      <c r="H76" s="8">
        <f t="shared" si="207"/>
        <v>7300</v>
      </c>
      <c r="I76" s="8">
        <f t="shared" si="207"/>
        <v>7300</v>
      </c>
      <c r="J76" s="8">
        <f t="shared" si="207"/>
        <v>9500</v>
      </c>
      <c r="K76" s="8">
        <f t="shared" si="207"/>
        <v>9500</v>
      </c>
      <c r="L76" s="8">
        <f t="shared" si="207"/>
        <v>9500</v>
      </c>
      <c r="M76" s="8">
        <f t="shared" si="207"/>
        <v>11700</v>
      </c>
      <c r="N76" s="8">
        <f t="shared" si="207"/>
        <v>11700</v>
      </c>
      <c r="O76" s="8">
        <f t="shared" si="207"/>
        <v>12250</v>
      </c>
      <c r="P76" s="8">
        <f t="shared" si="207"/>
        <v>13900</v>
      </c>
      <c r="Q76" s="8">
        <f t="shared" si="207"/>
        <v>13900</v>
      </c>
      <c r="R76" s="8">
        <f t="shared" si="207"/>
        <v>13900</v>
      </c>
      <c r="S76" s="8">
        <f t="shared" si="207"/>
        <v>127750</v>
      </c>
      <c r="T76" s="8">
        <f t="shared" si="207"/>
        <v>18300</v>
      </c>
      <c r="U76" s="8">
        <f t="shared" si="207"/>
        <v>18300</v>
      </c>
      <c r="V76" s="8">
        <f t="shared" si="207"/>
        <v>18300</v>
      </c>
      <c r="W76" s="8">
        <f t="shared" si="207"/>
        <v>18850</v>
      </c>
      <c r="X76" s="8">
        <f t="shared" si="207"/>
        <v>18850</v>
      </c>
      <c r="Y76" s="8">
        <f t="shared" si="207"/>
        <v>18850</v>
      </c>
      <c r="Z76" s="8">
        <f t="shared" si="207"/>
        <v>21050</v>
      </c>
      <c r="AA76" s="8">
        <f t="shared" si="207"/>
        <v>21050</v>
      </c>
      <c r="AB76" s="8">
        <f t="shared" si="207"/>
        <v>21050</v>
      </c>
      <c r="AC76" s="8">
        <f t="shared" si="207"/>
        <v>21050</v>
      </c>
      <c r="AD76" s="8">
        <f t="shared" si="207"/>
        <v>21050</v>
      </c>
      <c r="AE76" s="8">
        <f t="shared" si="207"/>
        <v>21050</v>
      </c>
      <c r="AF76" s="8">
        <f t="shared" si="207"/>
        <v>237750</v>
      </c>
      <c r="AG76" s="8">
        <f t="shared" si="207"/>
        <v>22800</v>
      </c>
      <c r="AH76" s="8">
        <f t="shared" si="207"/>
        <v>22800</v>
      </c>
      <c r="AI76" s="8">
        <f t="shared" si="207"/>
        <v>22850</v>
      </c>
      <c r="AJ76" s="8">
        <f t="shared" si="207"/>
        <v>22850</v>
      </c>
      <c r="AK76" s="8">
        <f t="shared" si="207"/>
        <v>22900</v>
      </c>
      <c r="AL76" s="8">
        <f t="shared" si="207"/>
        <v>22950</v>
      </c>
      <c r="AM76" s="8">
        <f t="shared" ref="AM76:BS76" si="208">SUM(AM68:AM74)</f>
        <v>22950</v>
      </c>
      <c r="AN76" s="8">
        <f t="shared" si="208"/>
        <v>22950</v>
      </c>
      <c r="AO76" s="8">
        <f t="shared" si="208"/>
        <v>22950</v>
      </c>
      <c r="AP76" s="8">
        <f t="shared" si="208"/>
        <v>23000</v>
      </c>
      <c r="AQ76" s="8">
        <f t="shared" si="208"/>
        <v>23000</v>
      </c>
      <c r="AR76" s="8">
        <f t="shared" si="208"/>
        <v>24000</v>
      </c>
      <c r="AS76" s="8">
        <f t="shared" si="208"/>
        <v>276000</v>
      </c>
      <c r="AT76" s="8">
        <f t="shared" si="208"/>
        <v>25932.5</v>
      </c>
      <c r="AU76" s="8">
        <f t="shared" si="208"/>
        <v>25932.5</v>
      </c>
      <c r="AV76" s="8">
        <f t="shared" si="208"/>
        <v>25932.5</v>
      </c>
      <c r="AW76" s="8">
        <f t="shared" si="208"/>
        <v>25932.5</v>
      </c>
      <c r="AX76" s="8">
        <f t="shared" si="208"/>
        <v>25932.5</v>
      </c>
      <c r="AY76" s="8">
        <f t="shared" si="208"/>
        <v>25932.5</v>
      </c>
      <c r="AZ76" s="8">
        <f t="shared" si="208"/>
        <v>25932.5</v>
      </c>
      <c r="BA76" s="8">
        <f t="shared" si="208"/>
        <v>25932.5</v>
      </c>
      <c r="BB76" s="8">
        <f t="shared" si="208"/>
        <v>25932.5</v>
      </c>
      <c r="BC76" s="8">
        <f t="shared" si="208"/>
        <v>25932.5</v>
      </c>
      <c r="BD76" s="8">
        <f t="shared" si="208"/>
        <v>25932.5</v>
      </c>
      <c r="BE76" s="8">
        <f t="shared" si="208"/>
        <v>25932.5</v>
      </c>
      <c r="BF76" s="8">
        <f t="shared" si="208"/>
        <v>311190</v>
      </c>
      <c r="BG76" s="8">
        <f t="shared" si="208"/>
        <v>28502.075000000001</v>
      </c>
      <c r="BH76" s="8">
        <f t="shared" si="208"/>
        <v>28502.075000000001</v>
      </c>
      <c r="BI76" s="8">
        <f t="shared" si="208"/>
        <v>28502.075000000001</v>
      </c>
      <c r="BJ76" s="8">
        <f t="shared" si="208"/>
        <v>28502.075000000001</v>
      </c>
      <c r="BK76" s="8">
        <f t="shared" si="208"/>
        <v>28502.075000000001</v>
      </c>
      <c r="BL76" s="8">
        <f t="shared" si="208"/>
        <v>28502.075000000001</v>
      </c>
      <c r="BM76" s="8">
        <f t="shared" si="208"/>
        <v>28502.075000000001</v>
      </c>
      <c r="BN76" s="8">
        <f t="shared" si="208"/>
        <v>28502.075000000001</v>
      </c>
      <c r="BO76" s="8">
        <f t="shared" si="208"/>
        <v>28502.075000000001</v>
      </c>
      <c r="BP76" s="8">
        <f t="shared" si="208"/>
        <v>28502.075000000001</v>
      </c>
      <c r="BQ76" s="8">
        <f t="shared" si="208"/>
        <v>28502.075000000001</v>
      </c>
      <c r="BR76" s="8">
        <f t="shared" si="208"/>
        <v>28502.075000000001</v>
      </c>
      <c r="BS76" s="8">
        <f t="shared" si="208"/>
        <v>342024.9</v>
      </c>
    </row>
    <row r="77" spans="1:71" ht="14.25" customHeight="1" x14ac:dyDescent="0.3">
      <c r="F77" s="3"/>
      <c r="AS77" s="3"/>
      <c r="BF77" s="3"/>
      <c r="BS77" s="3"/>
    </row>
    <row r="78" spans="1:71" ht="16.5" customHeight="1" x14ac:dyDescent="0.3">
      <c r="A78" s="11" t="s">
        <v>67</v>
      </c>
      <c r="F78" s="3"/>
      <c r="AS78" s="3"/>
      <c r="BF78" s="3"/>
      <c r="BS78" s="3"/>
    </row>
    <row r="79" spans="1:71" ht="14.25" customHeight="1" x14ac:dyDescent="0.3">
      <c r="A79" s="16" t="s">
        <v>68</v>
      </c>
      <c r="B79" s="7">
        <v>0</v>
      </c>
      <c r="C79" s="7"/>
      <c r="D79" s="7"/>
      <c r="E79" s="7">
        <v>0</v>
      </c>
      <c r="F79" s="8">
        <f>SUM(B79:E79)</f>
        <v>0</v>
      </c>
      <c r="G79" s="7">
        <v>0</v>
      </c>
      <c r="H79" s="7">
        <v>0</v>
      </c>
      <c r="I79" s="7">
        <v>1000</v>
      </c>
      <c r="J79" s="7">
        <v>1000</v>
      </c>
      <c r="K79" s="7">
        <v>1000</v>
      </c>
      <c r="L79" s="7">
        <v>1500</v>
      </c>
      <c r="M79" s="7">
        <v>2000</v>
      </c>
      <c r="N79" s="7">
        <v>2000</v>
      </c>
      <c r="O79" s="7">
        <v>2000</v>
      </c>
      <c r="P79" s="7">
        <v>2500</v>
      </c>
      <c r="Q79" s="7">
        <v>2500</v>
      </c>
      <c r="R79" s="7">
        <v>2500</v>
      </c>
      <c r="S79" s="8">
        <f>SUM(G79:R79)</f>
        <v>18000</v>
      </c>
      <c r="T79" s="7">
        <v>2500</v>
      </c>
      <c r="U79" s="7">
        <v>2500</v>
      </c>
      <c r="V79" s="7">
        <v>2500</v>
      </c>
      <c r="W79" s="7">
        <v>2500</v>
      </c>
      <c r="X79" s="7">
        <v>3000</v>
      </c>
      <c r="Y79" s="7">
        <v>3000</v>
      </c>
      <c r="Z79" s="7">
        <v>3000</v>
      </c>
      <c r="AA79" s="7">
        <v>3000</v>
      </c>
      <c r="AB79" s="7">
        <v>3000</v>
      </c>
      <c r="AC79" s="7">
        <v>3000</v>
      </c>
      <c r="AD79" s="7">
        <v>3500</v>
      </c>
      <c r="AE79" s="7">
        <v>3500</v>
      </c>
      <c r="AF79" s="8">
        <f>SUM(T79:AE79)</f>
        <v>35000</v>
      </c>
      <c r="AG79" s="7">
        <v>3500</v>
      </c>
      <c r="AH79" s="7">
        <v>4000</v>
      </c>
      <c r="AI79" s="7">
        <v>4000</v>
      </c>
      <c r="AJ79" s="7">
        <v>4000</v>
      </c>
      <c r="AK79" s="7">
        <v>4000</v>
      </c>
      <c r="AL79" s="7">
        <v>4500</v>
      </c>
      <c r="AM79" s="7">
        <v>4500</v>
      </c>
      <c r="AN79" s="7">
        <v>4500</v>
      </c>
      <c r="AO79" s="7">
        <v>5500</v>
      </c>
      <c r="AP79" s="7">
        <v>5500</v>
      </c>
      <c r="AQ79" s="7">
        <v>5500</v>
      </c>
      <c r="AR79" s="7">
        <v>5500</v>
      </c>
      <c r="AS79" s="8">
        <f>SUM(AG79:AR79)</f>
        <v>55000</v>
      </c>
      <c r="AT79" s="7">
        <v>5500</v>
      </c>
      <c r="AU79" s="7">
        <v>6000</v>
      </c>
      <c r="AV79" s="7">
        <v>6000</v>
      </c>
      <c r="AW79" s="7">
        <v>6500</v>
      </c>
      <c r="AX79" s="7">
        <v>6500</v>
      </c>
      <c r="AY79" s="7">
        <v>7500</v>
      </c>
      <c r="AZ79" s="7">
        <v>7500</v>
      </c>
      <c r="BA79" s="7">
        <v>7500</v>
      </c>
      <c r="BB79" s="7">
        <v>10000</v>
      </c>
      <c r="BC79" s="7">
        <v>10000</v>
      </c>
      <c r="BD79" s="7">
        <v>10000</v>
      </c>
      <c r="BE79" s="7">
        <v>10000</v>
      </c>
      <c r="BF79" s="8">
        <f>SUM(AT79:BE79)</f>
        <v>93000</v>
      </c>
      <c r="BG79" s="7">
        <v>10000</v>
      </c>
      <c r="BH79" s="7">
        <f t="shared" ref="BH79:BR80" si="209">AU79*2</f>
        <v>12000</v>
      </c>
      <c r="BI79" s="7">
        <f t="shared" si="209"/>
        <v>12000</v>
      </c>
      <c r="BJ79" s="7">
        <f t="shared" si="209"/>
        <v>13000</v>
      </c>
      <c r="BK79" s="7">
        <f t="shared" si="209"/>
        <v>13000</v>
      </c>
      <c r="BL79" s="7">
        <f t="shared" si="209"/>
        <v>15000</v>
      </c>
      <c r="BM79" s="7">
        <f t="shared" si="209"/>
        <v>15000</v>
      </c>
      <c r="BN79" s="7">
        <f t="shared" si="209"/>
        <v>15000</v>
      </c>
      <c r="BO79" s="7">
        <f t="shared" si="209"/>
        <v>20000</v>
      </c>
      <c r="BP79" s="7">
        <f t="shared" si="209"/>
        <v>20000</v>
      </c>
      <c r="BQ79" s="7">
        <f t="shared" si="209"/>
        <v>20000</v>
      </c>
      <c r="BR79" s="7">
        <f t="shared" si="209"/>
        <v>20000</v>
      </c>
      <c r="BS79" s="8">
        <f>SUM(BG79:BR79)</f>
        <v>185000</v>
      </c>
    </row>
    <row r="80" spans="1:71" ht="14.25" customHeight="1" x14ac:dyDescent="0.3">
      <c r="A80" s="17" t="s">
        <v>69</v>
      </c>
      <c r="B80" s="7"/>
      <c r="C80" s="7"/>
      <c r="D80" s="7"/>
      <c r="E80" s="7"/>
      <c r="F80" s="8">
        <f>SUM(B80:E80)</f>
        <v>0</v>
      </c>
      <c r="G80" s="7">
        <v>500</v>
      </c>
      <c r="H80" s="7">
        <v>500</v>
      </c>
      <c r="I80" s="7">
        <v>500</v>
      </c>
      <c r="J80" s="7">
        <v>500</v>
      </c>
      <c r="K80" s="7">
        <v>500</v>
      </c>
      <c r="L80" s="7">
        <v>500</v>
      </c>
      <c r="M80" s="7">
        <v>500</v>
      </c>
      <c r="N80" s="7">
        <v>500</v>
      </c>
      <c r="O80" s="7">
        <v>1000</v>
      </c>
      <c r="P80" s="7">
        <v>1000</v>
      </c>
      <c r="Q80" s="7">
        <v>1000</v>
      </c>
      <c r="R80" s="7">
        <v>1000</v>
      </c>
      <c r="S80" s="8">
        <f>SUM(G80:R80)</f>
        <v>8000</v>
      </c>
      <c r="T80" s="7">
        <v>1500</v>
      </c>
      <c r="U80" s="7">
        <v>1500</v>
      </c>
      <c r="V80" s="7">
        <v>1500</v>
      </c>
      <c r="W80" s="7">
        <v>1500</v>
      </c>
      <c r="X80" s="7">
        <v>1500</v>
      </c>
      <c r="Y80" s="7">
        <v>1500</v>
      </c>
      <c r="Z80" s="7">
        <v>1500</v>
      </c>
      <c r="AA80" s="7">
        <v>1500</v>
      </c>
      <c r="AB80" s="7">
        <v>2000</v>
      </c>
      <c r="AC80" s="7">
        <v>2000</v>
      </c>
      <c r="AD80" s="7">
        <v>2000</v>
      </c>
      <c r="AE80" s="7">
        <v>2000</v>
      </c>
      <c r="AF80" s="8">
        <f>SUM(T80:AE80)</f>
        <v>20000</v>
      </c>
      <c r="AG80" s="7">
        <v>2000</v>
      </c>
      <c r="AH80" s="7">
        <v>2000</v>
      </c>
      <c r="AI80" s="7">
        <v>2000</v>
      </c>
      <c r="AJ80" s="7">
        <v>2500</v>
      </c>
      <c r="AK80" s="7">
        <v>2500</v>
      </c>
      <c r="AL80" s="7">
        <v>2500</v>
      </c>
      <c r="AM80" s="7">
        <v>2500</v>
      </c>
      <c r="AN80" s="7">
        <v>2500</v>
      </c>
      <c r="AO80" s="7">
        <v>3000</v>
      </c>
      <c r="AP80" s="7">
        <v>3000</v>
      </c>
      <c r="AQ80" s="7">
        <v>3000</v>
      </c>
      <c r="AR80" s="7">
        <v>3000</v>
      </c>
      <c r="AS80" s="8">
        <f>SUM(AG80:AR80)</f>
        <v>30500</v>
      </c>
      <c r="AT80" s="7">
        <v>3000</v>
      </c>
      <c r="AU80" s="7">
        <v>3000</v>
      </c>
      <c r="AV80" s="7">
        <v>3000</v>
      </c>
      <c r="AW80" s="7">
        <v>4000</v>
      </c>
      <c r="AX80" s="7">
        <v>4000</v>
      </c>
      <c r="AY80" s="7">
        <v>4000</v>
      </c>
      <c r="AZ80" s="7">
        <v>4000</v>
      </c>
      <c r="BA80" s="7">
        <v>4000</v>
      </c>
      <c r="BB80" s="7">
        <v>4500</v>
      </c>
      <c r="BC80" s="7">
        <v>4500</v>
      </c>
      <c r="BD80" s="7">
        <v>4500</v>
      </c>
      <c r="BE80" s="7">
        <v>4500</v>
      </c>
      <c r="BF80" s="8">
        <f>SUM(AT80:BE80)</f>
        <v>47000</v>
      </c>
      <c r="BG80" s="7">
        <v>4500</v>
      </c>
      <c r="BH80" s="7">
        <f t="shared" si="209"/>
        <v>6000</v>
      </c>
      <c r="BI80" s="7">
        <f t="shared" si="209"/>
        <v>6000</v>
      </c>
      <c r="BJ80" s="7">
        <f t="shared" si="209"/>
        <v>8000</v>
      </c>
      <c r="BK80" s="7">
        <f t="shared" si="209"/>
        <v>8000</v>
      </c>
      <c r="BL80" s="7">
        <f t="shared" si="209"/>
        <v>8000</v>
      </c>
      <c r="BM80" s="7">
        <f t="shared" si="209"/>
        <v>8000</v>
      </c>
      <c r="BN80" s="7">
        <f t="shared" si="209"/>
        <v>8000</v>
      </c>
      <c r="BO80" s="7">
        <f t="shared" si="209"/>
        <v>9000</v>
      </c>
      <c r="BP80" s="7">
        <f t="shared" si="209"/>
        <v>9000</v>
      </c>
      <c r="BQ80" s="7">
        <f t="shared" si="209"/>
        <v>9000</v>
      </c>
      <c r="BR80" s="7">
        <f t="shared" si="209"/>
        <v>9000</v>
      </c>
      <c r="BS80" s="8">
        <f>SUM(BG80:BR80)</f>
        <v>92500</v>
      </c>
    </row>
    <row r="81" spans="1:71" ht="14.25" customHeight="1" x14ac:dyDescent="0.3">
      <c r="A81" s="16" t="s">
        <v>70</v>
      </c>
      <c r="B81" s="7"/>
      <c r="C81" s="7"/>
      <c r="D81" s="7"/>
      <c r="E81" s="7"/>
      <c r="F81" s="8">
        <f>SUM(B81:E81)</f>
        <v>0</v>
      </c>
      <c r="G81" s="7"/>
      <c r="H81" s="7">
        <v>1000</v>
      </c>
      <c r="I81" s="7"/>
      <c r="J81" s="7"/>
      <c r="K81" s="7">
        <v>1000</v>
      </c>
      <c r="L81" s="7"/>
      <c r="M81" s="7"/>
      <c r="N81" s="7">
        <v>1000</v>
      </c>
      <c r="O81" s="7"/>
      <c r="P81" s="7"/>
      <c r="Q81" s="7">
        <v>1000</v>
      </c>
      <c r="R81" s="7"/>
      <c r="S81" s="8">
        <f>SUM(G81:R81)</f>
        <v>4000</v>
      </c>
      <c r="T81" s="7"/>
      <c r="U81" s="7">
        <v>1000</v>
      </c>
      <c r="V81" s="7">
        <v>1000</v>
      </c>
      <c r="W81" s="7"/>
      <c r="X81" s="7">
        <v>1000</v>
      </c>
      <c r="Y81" s="7">
        <v>1000</v>
      </c>
      <c r="Z81" s="7"/>
      <c r="AA81" s="7">
        <v>1000</v>
      </c>
      <c r="AB81" s="7">
        <v>1000</v>
      </c>
      <c r="AC81" s="7"/>
      <c r="AD81" s="7">
        <v>1000</v>
      </c>
      <c r="AE81" s="7">
        <v>1000</v>
      </c>
      <c r="AF81" s="8">
        <f>SUM(T81:AE81)</f>
        <v>8000</v>
      </c>
      <c r="AG81" s="7">
        <v>1500</v>
      </c>
      <c r="AH81" s="7">
        <v>1500</v>
      </c>
      <c r="AI81" s="7"/>
      <c r="AJ81" s="7">
        <v>1500</v>
      </c>
      <c r="AK81" s="7">
        <v>1500</v>
      </c>
      <c r="AL81" s="7"/>
      <c r="AM81" s="7">
        <v>2000</v>
      </c>
      <c r="AN81" s="7">
        <v>2000</v>
      </c>
      <c r="AO81" s="7"/>
      <c r="AP81" s="7">
        <v>2000</v>
      </c>
      <c r="AQ81" s="7">
        <v>2000</v>
      </c>
      <c r="AR81" s="7"/>
      <c r="AS81" s="8">
        <f>SUM(AG81:AR81)</f>
        <v>14000</v>
      </c>
      <c r="AT81" s="7">
        <v>2000</v>
      </c>
      <c r="AU81" s="7">
        <v>2000</v>
      </c>
      <c r="AV81" s="7"/>
      <c r="AW81" s="7">
        <v>2000</v>
      </c>
      <c r="AX81" s="7">
        <v>2000</v>
      </c>
      <c r="AY81" s="7"/>
      <c r="AZ81" s="7">
        <v>3000</v>
      </c>
      <c r="BA81" s="7">
        <v>3000</v>
      </c>
      <c r="BB81" s="7"/>
      <c r="BC81" s="7">
        <v>3000</v>
      </c>
      <c r="BD81" s="7">
        <v>3000</v>
      </c>
      <c r="BE81" s="7"/>
      <c r="BF81" s="8">
        <f>SUM(AT81:BE81)</f>
        <v>20000</v>
      </c>
      <c r="BG81" s="7">
        <v>4000</v>
      </c>
      <c r="BH81" s="7">
        <f>AU81*2</f>
        <v>4000</v>
      </c>
      <c r="BI81" s="7"/>
      <c r="BJ81" s="7">
        <v>4000</v>
      </c>
      <c r="BK81" s="7">
        <v>4000</v>
      </c>
      <c r="BL81" s="7"/>
      <c r="BM81" s="7">
        <v>5000</v>
      </c>
      <c r="BN81" s="7">
        <v>5000</v>
      </c>
      <c r="BO81" s="7"/>
      <c r="BP81" s="7">
        <v>5000</v>
      </c>
      <c r="BQ81" s="7">
        <v>5000</v>
      </c>
      <c r="BR81" s="7"/>
      <c r="BS81" s="8">
        <f>SUM(BG81:BR81)</f>
        <v>36000</v>
      </c>
    </row>
    <row r="82" spans="1:71" ht="14.25" customHeight="1" x14ac:dyDescent="0.3">
      <c r="A82" s="17" t="s">
        <v>71</v>
      </c>
      <c r="B82" s="7"/>
      <c r="C82" s="7"/>
      <c r="D82" s="7"/>
      <c r="E82" s="7"/>
      <c r="F82" s="8">
        <f>SUM(B82:E82)</f>
        <v>0</v>
      </c>
      <c r="G82" s="7">
        <v>2000</v>
      </c>
      <c r="H82" s="7"/>
      <c r="I82" s="7"/>
      <c r="J82" s="7">
        <v>2000</v>
      </c>
      <c r="K82" s="7"/>
      <c r="L82" s="7"/>
      <c r="M82" s="7">
        <v>2000</v>
      </c>
      <c r="N82" s="7"/>
      <c r="O82" s="7"/>
      <c r="P82" s="7">
        <v>2000</v>
      </c>
      <c r="Q82" s="7"/>
      <c r="R82" s="7"/>
      <c r="S82" s="8">
        <f>SUM(G82:R82)</f>
        <v>8000</v>
      </c>
      <c r="T82" s="7">
        <v>2000</v>
      </c>
      <c r="U82" s="7">
        <v>2000</v>
      </c>
      <c r="V82" s="7"/>
      <c r="W82" s="7">
        <v>2000</v>
      </c>
      <c r="X82" s="7">
        <v>2000</v>
      </c>
      <c r="Y82" s="7"/>
      <c r="Z82" s="7">
        <v>2000</v>
      </c>
      <c r="AA82" s="7">
        <v>2000</v>
      </c>
      <c r="AB82" s="7"/>
      <c r="AC82" s="7">
        <v>2000</v>
      </c>
      <c r="AD82" s="7">
        <v>2000</v>
      </c>
      <c r="AE82" s="7"/>
      <c r="AF82" s="8">
        <f>SUM(T82:AE82)</f>
        <v>16000</v>
      </c>
      <c r="AG82" s="7">
        <v>2500</v>
      </c>
      <c r="AH82" s="7">
        <v>2500</v>
      </c>
      <c r="AI82" s="7"/>
      <c r="AJ82" s="7">
        <v>2500</v>
      </c>
      <c r="AK82" s="7">
        <v>2500</v>
      </c>
      <c r="AL82" s="7"/>
      <c r="AM82" s="7">
        <v>2500</v>
      </c>
      <c r="AN82" s="7">
        <v>2500</v>
      </c>
      <c r="AO82" s="7"/>
      <c r="AP82" s="7">
        <v>2500</v>
      </c>
      <c r="AQ82" s="7">
        <v>2500</v>
      </c>
      <c r="AR82" s="7"/>
      <c r="AS82" s="8">
        <f>SUM(AG82:AR82)</f>
        <v>20000</v>
      </c>
      <c r="AT82" s="7">
        <v>3000</v>
      </c>
      <c r="AU82" s="7">
        <v>3000</v>
      </c>
      <c r="AV82" s="7"/>
      <c r="AW82" s="7">
        <v>3000</v>
      </c>
      <c r="AX82" s="7">
        <v>3000</v>
      </c>
      <c r="AY82" s="7"/>
      <c r="AZ82" s="7">
        <v>3000</v>
      </c>
      <c r="BA82" s="7">
        <v>3000</v>
      </c>
      <c r="BB82" s="7"/>
      <c r="BC82" s="7">
        <v>3000</v>
      </c>
      <c r="BD82" s="7">
        <v>3000</v>
      </c>
      <c r="BE82" s="7"/>
      <c r="BF82" s="8">
        <f>SUM(AT82:BE82)</f>
        <v>24000</v>
      </c>
      <c r="BG82" s="7">
        <v>4000</v>
      </c>
      <c r="BH82" s="7">
        <v>4000</v>
      </c>
      <c r="BI82" s="7"/>
      <c r="BJ82" s="7">
        <v>4000</v>
      </c>
      <c r="BK82" s="7">
        <v>4000</v>
      </c>
      <c r="BL82" s="7"/>
      <c r="BM82" s="7">
        <v>4000</v>
      </c>
      <c r="BN82" s="7">
        <v>4000</v>
      </c>
      <c r="BO82" s="7"/>
      <c r="BP82" s="7">
        <v>4000</v>
      </c>
      <c r="BQ82" s="7">
        <v>4000</v>
      </c>
      <c r="BR82" s="7"/>
      <c r="BS82" s="8">
        <f>SUM(BG82:BR82)</f>
        <v>32000</v>
      </c>
    </row>
    <row r="83" spans="1:71" ht="14.25" customHeight="1" x14ac:dyDescent="0.3">
      <c r="F83" s="3"/>
      <c r="AS83" s="3"/>
      <c r="BF83" s="3"/>
      <c r="BS83" s="3"/>
    </row>
    <row r="84" spans="1:71" ht="14.25" customHeight="1" x14ac:dyDescent="0.3">
      <c r="A84" s="14" t="s">
        <v>72</v>
      </c>
      <c r="B84" s="8">
        <f t="shared" ref="B84:AG84" si="210">SUM(B79:B82)</f>
        <v>0</v>
      </c>
      <c r="C84" s="8">
        <f t="shared" si="210"/>
        <v>0</v>
      </c>
      <c r="D84" s="8">
        <f t="shared" si="210"/>
        <v>0</v>
      </c>
      <c r="E84" s="8">
        <f t="shared" si="210"/>
        <v>0</v>
      </c>
      <c r="F84" s="8">
        <f t="shared" si="210"/>
        <v>0</v>
      </c>
      <c r="G84" s="8">
        <f t="shared" si="210"/>
        <v>2500</v>
      </c>
      <c r="H84" s="8">
        <f t="shared" si="210"/>
        <v>1500</v>
      </c>
      <c r="I84" s="8">
        <f t="shared" si="210"/>
        <v>1500</v>
      </c>
      <c r="J84" s="8">
        <f t="shared" si="210"/>
        <v>3500</v>
      </c>
      <c r="K84" s="8">
        <f t="shared" si="210"/>
        <v>2500</v>
      </c>
      <c r="L84" s="8">
        <f t="shared" si="210"/>
        <v>2000</v>
      </c>
      <c r="M84" s="8">
        <f t="shared" si="210"/>
        <v>4500</v>
      </c>
      <c r="N84" s="8">
        <f t="shared" si="210"/>
        <v>3500</v>
      </c>
      <c r="O84" s="8">
        <f t="shared" si="210"/>
        <v>3000</v>
      </c>
      <c r="P84" s="8">
        <f t="shared" si="210"/>
        <v>5500</v>
      </c>
      <c r="Q84" s="8">
        <f t="shared" si="210"/>
        <v>4500</v>
      </c>
      <c r="R84" s="8">
        <f t="shared" si="210"/>
        <v>3500</v>
      </c>
      <c r="S84" s="8">
        <f t="shared" si="210"/>
        <v>38000</v>
      </c>
      <c r="T84" s="8">
        <f t="shared" si="210"/>
        <v>6000</v>
      </c>
      <c r="U84" s="8">
        <f t="shared" si="210"/>
        <v>7000</v>
      </c>
      <c r="V84" s="8">
        <f t="shared" si="210"/>
        <v>5000</v>
      </c>
      <c r="W84" s="8">
        <f t="shared" si="210"/>
        <v>6000</v>
      </c>
      <c r="X84" s="8">
        <f t="shared" si="210"/>
        <v>7500</v>
      </c>
      <c r="Y84" s="8">
        <f t="shared" si="210"/>
        <v>5500</v>
      </c>
      <c r="Z84" s="8">
        <f t="shared" si="210"/>
        <v>6500</v>
      </c>
      <c r="AA84" s="8">
        <f t="shared" si="210"/>
        <v>7500</v>
      </c>
      <c r="AB84" s="8">
        <f t="shared" si="210"/>
        <v>6000</v>
      </c>
      <c r="AC84" s="8">
        <f t="shared" si="210"/>
        <v>7000</v>
      </c>
      <c r="AD84" s="8">
        <f t="shared" si="210"/>
        <v>8500</v>
      </c>
      <c r="AE84" s="8">
        <f t="shared" si="210"/>
        <v>6500</v>
      </c>
      <c r="AF84" s="8">
        <f t="shared" si="210"/>
        <v>79000</v>
      </c>
      <c r="AG84" s="8">
        <f t="shared" si="210"/>
        <v>9500</v>
      </c>
      <c r="AH84" s="8">
        <f t="shared" ref="AH84:BM84" si="211">SUM(AH79:AH82)</f>
        <v>10000</v>
      </c>
      <c r="AI84" s="8">
        <f t="shared" si="211"/>
        <v>6000</v>
      </c>
      <c r="AJ84" s="8">
        <f t="shared" si="211"/>
        <v>10500</v>
      </c>
      <c r="AK84" s="8">
        <f t="shared" si="211"/>
        <v>10500</v>
      </c>
      <c r="AL84" s="8">
        <f t="shared" si="211"/>
        <v>7000</v>
      </c>
      <c r="AM84" s="8">
        <f t="shared" si="211"/>
        <v>11500</v>
      </c>
      <c r="AN84" s="8">
        <f t="shared" si="211"/>
        <v>11500</v>
      </c>
      <c r="AO84" s="8">
        <f t="shared" si="211"/>
        <v>8500</v>
      </c>
      <c r="AP84" s="8">
        <f t="shared" si="211"/>
        <v>13000</v>
      </c>
      <c r="AQ84" s="8">
        <f t="shared" si="211"/>
        <v>13000</v>
      </c>
      <c r="AR84" s="8">
        <f t="shared" si="211"/>
        <v>8500</v>
      </c>
      <c r="AS84" s="8">
        <f t="shared" si="211"/>
        <v>119500</v>
      </c>
      <c r="AT84" s="8">
        <f t="shared" si="211"/>
        <v>13500</v>
      </c>
      <c r="AU84" s="8">
        <f t="shared" si="211"/>
        <v>14000</v>
      </c>
      <c r="AV84" s="8">
        <f t="shared" si="211"/>
        <v>9000</v>
      </c>
      <c r="AW84" s="8">
        <f t="shared" si="211"/>
        <v>15500</v>
      </c>
      <c r="AX84" s="8">
        <f t="shared" si="211"/>
        <v>15500</v>
      </c>
      <c r="AY84" s="8">
        <f t="shared" si="211"/>
        <v>11500</v>
      </c>
      <c r="AZ84" s="8">
        <f t="shared" si="211"/>
        <v>17500</v>
      </c>
      <c r="BA84" s="8">
        <f t="shared" si="211"/>
        <v>17500</v>
      </c>
      <c r="BB84" s="8">
        <f t="shared" si="211"/>
        <v>14500</v>
      </c>
      <c r="BC84" s="8">
        <f t="shared" si="211"/>
        <v>20500</v>
      </c>
      <c r="BD84" s="8">
        <f t="shared" si="211"/>
        <v>20500</v>
      </c>
      <c r="BE84" s="8">
        <f t="shared" si="211"/>
        <v>14500</v>
      </c>
      <c r="BF84" s="8">
        <f t="shared" si="211"/>
        <v>184000</v>
      </c>
      <c r="BG84" s="8">
        <f t="shared" si="211"/>
        <v>22500</v>
      </c>
      <c r="BH84" s="8">
        <f t="shared" si="211"/>
        <v>26000</v>
      </c>
      <c r="BI84" s="8">
        <f t="shared" si="211"/>
        <v>18000</v>
      </c>
      <c r="BJ84" s="8">
        <f t="shared" si="211"/>
        <v>29000</v>
      </c>
      <c r="BK84" s="8">
        <f t="shared" si="211"/>
        <v>29000</v>
      </c>
      <c r="BL84" s="8">
        <f t="shared" si="211"/>
        <v>23000</v>
      </c>
      <c r="BM84" s="8">
        <f t="shared" si="211"/>
        <v>32000</v>
      </c>
      <c r="BN84" s="8">
        <f t="shared" ref="BN84:BS84" si="212">SUM(BN79:BN82)</f>
        <v>32000</v>
      </c>
      <c r="BO84" s="8">
        <f t="shared" si="212"/>
        <v>29000</v>
      </c>
      <c r="BP84" s="8">
        <f t="shared" si="212"/>
        <v>38000</v>
      </c>
      <c r="BQ84" s="8">
        <f t="shared" si="212"/>
        <v>38000</v>
      </c>
      <c r="BR84" s="8">
        <f t="shared" si="212"/>
        <v>29000</v>
      </c>
      <c r="BS84" s="8">
        <f t="shared" si="212"/>
        <v>345500</v>
      </c>
    </row>
    <row r="85" spans="1:71" ht="14.25" customHeight="1" x14ac:dyDescent="0.3">
      <c r="F85" s="3"/>
      <c r="T85" s="19"/>
      <c r="U85" s="19"/>
      <c r="V85" s="19"/>
      <c r="AS85" s="3"/>
      <c r="BF85" s="3"/>
      <c r="BS85" s="3"/>
    </row>
    <row r="86" spans="1:71" ht="16.5" customHeight="1" x14ac:dyDescent="0.3">
      <c r="A86" s="11" t="s">
        <v>73</v>
      </c>
      <c r="B86" s="6">
        <f>B16</f>
        <v>9</v>
      </c>
      <c r="C86" s="6">
        <f>C16</f>
        <v>10</v>
      </c>
      <c r="D86" s="6">
        <f>D16</f>
        <v>11</v>
      </c>
      <c r="E86" s="6">
        <f>E16</f>
        <v>12</v>
      </c>
      <c r="F86" s="6"/>
      <c r="G86" s="6">
        <f t="shared" ref="G86:R86" si="213">G16</f>
        <v>1</v>
      </c>
      <c r="H86" s="6">
        <f t="shared" si="213"/>
        <v>2</v>
      </c>
      <c r="I86" s="6">
        <f t="shared" si="213"/>
        <v>3</v>
      </c>
      <c r="J86" s="6">
        <f t="shared" si="213"/>
        <v>4</v>
      </c>
      <c r="K86" s="6">
        <f t="shared" si="213"/>
        <v>5</v>
      </c>
      <c r="L86" s="6">
        <f t="shared" si="213"/>
        <v>6</v>
      </c>
      <c r="M86" s="6">
        <f t="shared" si="213"/>
        <v>7</v>
      </c>
      <c r="N86" s="6">
        <f t="shared" si="213"/>
        <v>8</v>
      </c>
      <c r="O86" s="6">
        <f t="shared" si="213"/>
        <v>9</v>
      </c>
      <c r="P86" s="6">
        <f t="shared" si="213"/>
        <v>10</v>
      </c>
      <c r="Q86" s="6">
        <f t="shared" si="213"/>
        <v>11</v>
      </c>
      <c r="R86" s="6">
        <f t="shared" si="213"/>
        <v>12</v>
      </c>
      <c r="S86" s="6"/>
      <c r="T86" s="6">
        <f t="shared" ref="T86:AE86" si="214">T16</f>
        <v>1</v>
      </c>
      <c r="U86" s="6">
        <f t="shared" si="214"/>
        <v>2</v>
      </c>
      <c r="V86" s="6">
        <f t="shared" si="214"/>
        <v>3</v>
      </c>
      <c r="W86" s="6">
        <f t="shared" si="214"/>
        <v>4</v>
      </c>
      <c r="X86" s="6">
        <f t="shared" si="214"/>
        <v>5</v>
      </c>
      <c r="Y86" s="6">
        <f t="shared" si="214"/>
        <v>6</v>
      </c>
      <c r="Z86" s="6">
        <f t="shared" si="214"/>
        <v>7</v>
      </c>
      <c r="AA86" s="6">
        <f t="shared" si="214"/>
        <v>8</v>
      </c>
      <c r="AB86" s="6">
        <f t="shared" si="214"/>
        <v>9</v>
      </c>
      <c r="AC86" s="6">
        <f t="shared" si="214"/>
        <v>10</v>
      </c>
      <c r="AD86" s="6">
        <f t="shared" si="214"/>
        <v>11</v>
      </c>
      <c r="AE86" s="6">
        <f t="shared" si="214"/>
        <v>12</v>
      </c>
      <c r="AF86" s="6"/>
      <c r="AG86" s="6">
        <f t="shared" ref="AG86:AR86" si="215">AG16</f>
        <v>1</v>
      </c>
      <c r="AH86" s="6">
        <f t="shared" si="215"/>
        <v>2</v>
      </c>
      <c r="AI86" s="6">
        <f t="shared" si="215"/>
        <v>3</v>
      </c>
      <c r="AJ86" s="6">
        <f t="shared" si="215"/>
        <v>4</v>
      </c>
      <c r="AK86" s="6">
        <f t="shared" si="215"/>
        <v>5</v>
      </c>
      <c r="AL86" s="6">
        <f t="shared" si="215"/>
        <v>6</v>
      </c>
      <c r="AM86" s="6">
        <f t="shared" si="215"/>
        <v>7</v>
      </c>
      <c r="AN86" s="6">
        <f t="shared" si="215"/>
        <v>8</v>
      </c>
      <c r="AO86" s="6">
        <f t="shared" si="215"/>
        <v>9</v>
      </c>
      <c r="AP86" s="6">
        <f t="shared" si="215"/>
        <v>10</v>
      </c>
      <c r="AQ86" s="6">
        <f t="shared" si="215"/>
        <v>11</v>
      </c>
      <c r="AR86" s="6">
        <f t="shared" si="215"/>
        <v>12</v>
      </c>
      <c r="AS86" s="6"/>
      <c r="AT86" s="6">
        <f t="shared" ref="AT86:BE86" si="216">AT16</f>
        <v>1</v>
      </c>
      <c r="AU86" s="6">
        <f t="shared" si="216"/>
        <v>2</v>
      </c>
      <c r="AV86" s="6">
        <f t="shared" si="216"/>
        <v>3</v>
      </c>
      <c r="AW86" s="6">
        <f t="shared" si="216"/>
        <v>4</v>
      </c>
      <c r="AX86" s="6">
        <f t="shared" si="216"/>
        <v>5</v>
      </c>
      <c r="AY86" s="6">
        <f t="shared" si="216"/>
        <v>6</v>
      </c>
      <c r="AZ86" s="6">
        <f t="shared" si="216"/>
        <v>7</v>
      </c>
      <c r="BA86" s="6">
        <f t="shared" si="216"/>
        <v>8</v>
      </c>
      <c r="BB86" s="6">
        <f t="shared" si="216"/>
        <v>9</v>
      </c>
      <c r="BC86" s="6">
        <f t="shared" si="216"/>
        <v>10</v>
      </c>
      <c r="BD86" s="6">
        <f t="shared" si="216"/>
        <v>11</v>
      </c>
      <c r="BE86" s="6">
        <f t="shared" si="216"/>
        <v>12</v>
      </c>
      <c r="BF86" s="6"/>
      <c r="BG86" s="6">
        <f t="shared" ref="BG86:BR86" si="217">BG16</f>
        <v>1</v>
      </c>
      <c r="BH86" s="6">
        <f t="shared" si="217"/>
        <v>2</v>
      </c>
      <c r="BI86" s="6">
        <f t="shared" si="217"/>
        <v>3</v>
      </c>
      <c r="BJ86" s="6">
        <f t="shared" si="217"/>
        <v>4</v>
      </c>
      <c r="BK86" s="6">
        <f t="shared" si="217"/>
        <v>5</v>
      </c>
      <c r="BL86" s="6">
        <f t="shared" si="217"/>
        <v>6</v>
      </c>
      <c r="BM86" s="6">
        <f t="shared" si="217"/>
        <v>7</v>
      </c>
      <c r="BN86" s="6">
        <f t="shared" si="217"/>
        <v>8</v>
      </c>
      <c r="BO86" s="6">
        <f t="shared" si="217"/>
        <v>9</v>
      </c>
      <c r="BP86" s="6">
        <f t="shared" si="217"/>
        <v>10</v>
      </c>
      <c r="BQ86" s="6">
        <f t="shared" si="217"/>
        <v>11</v>
      </c>
      <c r="BR86" s="6">
        <f t="shared" si="217"/>
        <v>12</v>
      </c>
      <c r="BS86" s="7"/>
    </row>
    <row r="87" spans="1:71" ht="14.25" customHeight="1" x14ac:dyDescent="0.3">
      <c r="A87" s="7" t="s">
        <v>74</v>
      </c>
      <c r="B87" s="7">
        <f t="shared" ref="B87:R87" si="218">B31</f>
        <v>14500</v>
      </c>
      <c r="C87" s="7">
        <f t="shared" si="218"/>
        <v>21750</v>
      </c>
      <c r="D87" s="7">
        <f t="shared" si="218"/>
        <v>21750</v>
      </c>
      <c r="E87" s="7">
        <f t="shared" si="218"/>
        <v>21750</v>
      </c>
      <c r="F87" s="8">
        <f t="shared" si="218"/>
        <v>79750</v>
      </c>
      <c r="G87" s="7">
        <f t="shared" si="218"/>
        <v>41470</v>
      </c>
      <c r="H87" s="7">
        <f t="shared" si="218"/>
        <v>41470</v>
      </c>
      <c r="I87" s="7">
        <f t="shared" si="218"/>
        <v>41470</v>
      </c>
      <c r="J87" s="7">
        <f t="shared" si="218"/>
        <v>55680</v>
      </c>
      <c r="K87" s="7">
        <f t="shared" si="218"/>
        <v>55680</v>
      </c>
      <c r="L87" s="7">
        <f t="shared" si="218"/>
        <v>55680</v>
      </c>
      <c r="M87" s="7">
        <f t="shared" si="218"/>
        <v>71340</v>
      </c>
      <c r="N87" s="7">
        <f t="shared" si="218"/>
        <v>71340</v>
      </c>
      <c r="O87" s="7">
        <f t="shared" si="218"/>
        <v>76415</v>
      </c>
      <c r="P87" s="7">
        <f t="shared" si="218"/>
        <v>86275</v>
      </c>
      <c r="Q87" s="7">
        <f t="shared" si="218"/>
        <v>86275</v>
      </c>
      <c r="R87" s="7">
        <f t="shared" si="218"/>
        <v>86275</v>
      </c>
      <c r="S87" s="8">
        <f t="shared" ref="S87:S93" si="219">SUM(G87:R87)</f>
        <v>769370</v>
      </c>
      <c r="T87" s="7">
        <f t="shared" ref="T87:AY87" si="220">T31</f>
        <v>105502</v>
      </c>
      <c r="U87" s="7">
        <f t="shared" si="220"/>
        <v>105502</v>
      </c>
      <c r="V87" s="7">
        <f t="shared" si="220"/>
        <v>105502</v>
      </c>
      <c r="W87" s="7">
        <f t="shared" si="220"/>
        <v>121162</v>
      </c>
      <c r="X87" s="7">
        <f t="shared" si="220"/>
        <v>121162</v>
      </c>
      <c r="Y87" s="7">
        <f t="shared" si="220"/>
        <v>121162</v>
      </c>
      <c r="Z87" s="7">
        <f t="shared" si="220"/>
        <v>135082</v>
      </c>
      <c r="AA87" s="7">
        <f t="shared" si="220"/>
        <v>135082</v>
      </c>
      <c r="AB87" s="7">
        <f t="shared" si="220"/>
        <v>135082</v>
      </c>
      <c r="AC87" s="7">
        <f t="shared" si="220"/>
        <v>135082</v>
      </c>
      <c r="AD87" s="7">
        <f t="shared" si="220"/>
        <v>135082</v>
      </c>
      <c r="AE87" s="7">
        <f t="shared" si="220"/>
        <v>135082</v>
      </c>
      <c r="AF87" s="8">
        <f t="shared" si="220"/>
        <v>1490484</v>
      </c>
      <c r="AG87" s="7">
        <f t="shared" si="220"/>
        <v>152354.4</v>
      </c>
      <c r="AH87" s="7">
        <f t="shared" si="220"/>
        <v>152354.4</v>
      </c>
      <c r="AI87" s="7">
        <f t="shared" si="220"/>
        <v>152354.4</v>
      </c>
      <c r="AJ87" s="7">
        <f t="shared" si="220"/>
        <v>152354.4</v>
      </c>
      <c r="AK87" s="7">
        <f t="shared" si="220"/>
        <v>152354.4</v>
      </c>
      <c r="AL87" s="7">
        <f t="shared" si="220"/>
        <v>152354.4</v>
      </c>
      <c r="AM87" s="7">
        <f t="shared" si="220"/>
        <v>152354.4</v>
      </c>
      <c r="AN87" s="7">
        <f t="shared" si="220"/>
        <v>152354.4</v>
      </c>
      <c r="AO87" s="7">
        <f t="shared" si="220"/>
        <v>152354.4</v>
      </c>
      <c r="AP87" s="7">
        <f t="shared" si="220"/>
        <v>152354.4</v>
      </c>
      <c r="AQ87" s="7">
        <f t="shared" si="220"/>
        <v>152354.4</v>
      </c>
      <c r="AR87" s="7">
        <f t="shared" si="220"/>
        <v>152354.4</v>
      </c>
      <c r="AS87" s="8">
        <f t="shared" si="220"/>
        <v>1828252.7999999996</v>
      </c>
      <c r="AT87" s="7">
        <f t="shared" si="220"/>
        <v>169021.28</v>
      </c>
      <c r="AU87" s="7">
        <f t="shared" si="220"/>
        <v>169021.28</v>
      </c>
      <c r="AV87" s="7">
        <f t="shared" si="220"/>
        <v>169021.28</v>
      </c>
      <c r="AW87" s="7">
        <f t="shared" si="220"/>
        <v>169021.28</v>
      </c>
      <c r="AX87" s="7">
        <f t="shared" si="220"/>
        <v>169021.28</v>
      </c>
      <c r="AY87" s="7">
        <f t="shared" si="220"/>
        <v>169021.28</v>
      </c>
      <c r="AZ87" s="7">
        <f t="shared" ref="AZ87:BS87" si="221">AZ31</f>
        <v>169021.28</v>
      </c>
      <c r="BA87" s="7">
        <f t="shared" si="221"/>
        <v>169021.28</v>
      </c>
      <c r="BB87" s="7">
        <f t="shared" si="221"/>
        <v>169021.28</v>
      </c>
      <c r="BC87" s="7">
        <f t="shared" si="221"/>
        <v>169021.28</v>
      </c>
      <c r="BD87" s="7">
        <f t="shared" si="221"/>
        <v>169021.28</v>
      </c>
      <c r="BE87" s="7">
        <f t="shared" si="221"/>
        <v>169021.28</v>
      </c>
      <c r="BF87" s="8">
        <f t="shared" si="221"/>
        <v>2028255.36</v>
      </c>
      <c r="BG87" s="7">
        <f t="shared" si="221"/>
        <v>189021.53600000002</v>
      </c>
      <c r="BH87" s="7">
        <f t="shared" si="221"/>
        <v>189021.53600000002</v>
      </c>
      <c r="BI87" s="7">
        <f t="shared" si="221"/>
        <v>189021.53600000002</v>
      </c>
      <c r="BJ87" s="7">
        <f t="shared" si="221"/>
        <v>189021.53600000002</v>
      </c>
      <c r="BK87" s="7">
        <f t="shared" si="221"/>
        <v>189021.53600000002</v>
      </c>
      <c r="BL87" s="7">
        <f t="shared" si="221"/>
        <v>189021.53600000002</v>
      </c>
      <c r="BM87" s="7">
        <f t="shared" si="221"/>
        <v>189021.53600000002</v>
      </c>
      <c r="BN87" s="7">
        <f t="shared" si="221"/>
        <v>189021.53600000002</v>
      </c>
      <c r="BO87" s="7">
        <f t="shared" si="221"/>
        <v>189021.53600000002</v>
      </c>
      <c r="BP87" s="7">
        <f t="shared" si="221"/>
        <v>189021.53600000002</v>
      </c>
      <c r="BQ87" s="7">
        <f t="shared" si="221"/>
        <v>189021.53600000002</v>
      </c>
      <c r="BR87" s="7">
        <f t="shared" si="221"/>
        <v>189021.53600000002</v>
      </c>
      <c r="BS87" s="8">
        <f t="shared" si="221"/>
        <v>2268258.4320000005</v>
      </c>
    </row>
    <row r="88" spans="1:71" ht="14.25" customHeight="1" x14ac:dyDescent="0.3">
      <c r="A88" s="7" t="s">
        <v>75</v>
      </c>
      <c r="B88" s="7">
        <f>B54</f>
        <v>22075</v>
      </c>
      <c r="C88" s="7">
        <f>C54</f>
        <v>22075</v>
      </c>
      <c r="D88" s="7">
        <f>D54</f>
        <v>22075</v>
      </c>
      <c r="E88" s="7">
        <f>E54</f>
        <v>22075</v>
      </c>
      <c r="F88" s="8">
        <f>SUM(B88:E88)</f>
        <v>88300</v>
      </c>
      <c r="G88" s="7">
        <f t="shared" ref="G88:R88" si="222">G54</f>
        <v>10645</v>
      </c>
      <c r="H88" s="7">
        <f t="shared" si="222"/>
        <v>11020</v>
      </c>
      <c r="I88" s="7">
        <f t="shared" si="222"/>
        <v>11395</v>
      </c>
      <c r="J88" s="7">
        <f t="shared" si="222"/>
        <v>12145</v>
      </c>
      <c r="K88" s="7">
        <f t="shared" si="222"/>
        <v>12895</v>
      </c>
      <c r="L88" s="7">
        <f t="shared" si="222"/>
        <v>13645</v>
      </c>
      <c r="M88" s="7">
        <f t="shared" si="222"/>
        <v>14770</v>
      </c>
      <c r="N88" s="7">
        <f t="shared" si="222"/>
        <v>15895</v>
      </c>
      <c r="O88" s="7">
        <f t="shared" si="222"/>
        <v>17020</v>
      </c>
      <c r="P88" s="7">
        <f t="shared" si="222"/>
        <v>18520</v>
      </c>
      <c r="Q88" s="7">
        <f t="shared" si="222"/>
        <v>20020</v>
      </c>
      <c r="R88" s="7">
        <f t="shared" si="222"/>
        <v>21520</v>
      </c>
      <c r="S88" s="8">
        <f t="shared" si="219"/>
        <v>179490</v>
      </c>
      <c r="T88" s="7">
        <f t="shared" ref="T88:AY88" si="223">T54</f>
        <v>30170</v>
      </c>
      <c r="U88" s="7">
        <f t="shared" si="223"/>
        <v>32420</v>
      </c>
      <c r="V88" s="7">
        <f t="shared" si="223"/>
        <v>34670</v>
      </c>
      <c r="W88" s="7">
        <f t="shared" si="223"/>
        <v>37370</v>
      </c>
      <c r="X88" s="7">
        <f t="shared" si="223"/>
        <v>40070</v>
      </c>
      <c r="Y88" s="7">
        <f t="shared" si="223"/>
        <v>42770</v>
      </c>
      <c r="Z88" s="7">
        <f t="shared" si="223"/>
        <v>45920</v>
      </c>
      <c r="AA88" s="7">
        <f t="shared" si="223"/>
        <v>49070</v>
      </c>
      <c r="AB88" s="7">
        <f t="shared" si="223"/>
        <v>52220</v>
      </c>
      <c r="AC88" s="7">
        <f t="shared" si="223"/>
        <v>55370</v>
      </c>
      <c r="AD88" s="7">
        <f t="shared" si="223"/>
        <v>58520</v>
      </c>
      <c r="AE88" s="7">
        <f t="shared" si="223"/>
        <v>61670</v>
      </c>
      <c r="AF88" s="8">
        <f t="shared" si="223"/>
        <v>540240</v>
      </c>
      <c r="AG88" s="7">
        <f t="shared" si="223"/>
        <v>80295</v>
      </c>
      <c r="AH88" s="7">
        <f t="shared" si="223"/>
        <v>83970</v>
      </c>
      <c r="AI88" s="7">
        <f t="shared" si="223"/>
        <v>87645</v>
      </c>
      <c r="AJ88" s="7">
        <f t="shared" si="223"/>
        <v>91320</v>
      </c>
      <c r="AK88" s="7">
        <f t="shared" si="223"/>
        <v>94995</v>
      </c>
      <c r="AL88" s="7">
        <f t="shared" si="223"/>
        <v>98670</v>
      </c>
      <c r="AM88" s="7">
        <f t="shared" si="223"/>
        <v>102345</v>
      </c>
      <c r="AN88" s="7">
        <f t="shared" si="223"/>
        <v>106020</v>
      </c>
      <c r="AO88" s="7">
        <f t="shared" si="223"/>
        <v>109695</v>
      </c>
      <c r="AP88" s="7">
        <f t="shared" si="223"/>
        <v>113370</v>
      </c>
      <c r="AQ88" s="7">
        <f t="shared" si="223"/>
        <v>117045</v>
      </c>
      <c r="AR88" s="7">
        <f t="shared" si="223"/>
        <v>120720</v>
      </c>
      <c r="AS88" s="8">
        <f t="shared" si="223"/>
        <v>1206090</v>
      </c>
      <c r="AT88" s="7">
        <f t="shared" si="223"/>
        <v>165330</v>
      </c>
      <c r="AU88" s="7">
        <f t="shared" si="223"/>
        <v>169530</v>
      </c>
      <c r="AV88" s="7">
        <f t="shared" si="223"/>
        <v>173730</v>
      </c>
      <c r="AW88" s="7">
        <f t="shared" si="223"/>
        <v>177930</v>
      </c>
      <c r="AX88" s="7">
        <f t="shared" si="223"/>
        <v>182130</v>
      </c>
      <c r="AY88" s="7">
        <f t="shared" si="223"/>
        <v>186330</v>
      </c>
      <c r="AZ88" s="7">
        <f t="shared" ref="AZ88:BS88" si="224">AZ54</f>
        <v>190530</v>
      </c>
      <c r="BA88" s="7">
        <f t="shared" si="224"/>
        <v>194730</v>
      </c>
      <c r="BB88" s="7">
        <f t="shared" si="224"/>
        <v>198930</v>
      </c>
      <c r="BC88" s="7">
        <f t="shared" si="224"/>
        <v>203130</v>
      </c>
      <c r="BD88" s="7">
        <f t="shared" si="224"/>
        <v>207330</v>
      </c>
      <c r="BE88" s="7">
        <f t="shared" si="224"/>
        <v>211530</v>
      </c>
      <c r="BF88" s="8">
        <f t="shared" si="224"/>
        <v>2261160</v>
      </c>
      <c r="BG88" s="7">
        <f t="shared" si="224"/>
        <v>323995</v>
      </c>
      <c r="BH88" s="7">
        <f t="shared" si="224"/>
        <v>329245</v>
      </c>
      <c r="BI88" s="7">
        <f t="shared" si="224"/>
        <v>334495</v>
      </c>
      <c r="BJ88" s="7">
        <f t="shared" si="224"/>
        <v>339745</v>
      </c>
      <c r="BK88" s="7">
        <f t="shared" si="224"/>
        <v>344995</v>
      </c>
      <c r="BL88" s="7">
        <f t="shared" si="224"/>
        <v>350245</v>
      </c>
      <c r="BM88" s="7">
        <f t="shared" si="224"/>
        <v>355495</v>
      </c>
      <c r="BN88" s="7">
        <f t="shared" si="224"/>
        <v>360745</v>
      </c>
      <c r="BO88" s="7">
        <f t="shared" si="224"/>
        <v>365995</v>
      </c>
      <c r="BP88" s="7">
        <f t="shared" si="224"/>
        <v>371245</v>
      </c>
      <c r="BQ88" s="7">
        <f t="shared" si="224"/>
        <v>376495</v>
      </c>
      <c r="BR88" s="7">
        <f t="shared" si="224"/>
        <v>381745</v>
      </c>
      <c r="BS88" s="8">
        <f t="shared" si="224"/>
        <v>4234440</v>
      </c>
    </row>
    <row r="89" spans="1:71" ht="14.25" customHeight="1" x14ac:dyDescent="0.3">
      <c r="A89" s="7" t="s">
        <v>76</v>
      </c>
      <c r="B89" s="7">
        <f>B65</f>
        <v>2250</v>
      </c>
      <c r="C89" s="7">
        <f>C65</f>
        <v>2250</v>
      </c>
      <c r="D89" s="7">
        <f>D65</f>
        <v>2250</v>
      </c>
      <c r="E89" s="7">
        <f>E65</f>
        <v>2250</v>
      </c>
      <c r="F89" s="8">
        <f>SUM(B89:E89)</f>
        <v>9000</v>
      </c>
      <c r="G89" s="7">
        <f t="shared" ref="G89:R89" si="225">G65</f>
        <v>6000</v>
      </c>
      <c r="H89" s="7">
        <f t="shared" si="225"/>
        <v>6000</v>
      </c>
      <c r="I89" s="7">
        <f t="shared" si="225"/>
        <v>6000</v>
      </c>
      <c r="J89" s="7">
        <f t="shared" si="225"/>
        <v>6000</v>
      </c>
      <c r="K89" s="7">
        <f t="shared" si="225"/>
        <v>6000</v>
      </c>
      <c r="L89" s="7">
        <f t="shared" si="225"/>
        <v>6000</v>
      </c>
      <c r="M89" s="7">
        <f t="shared" si="225"/>
        <v>6000</v>
      </c>
      <c r="N89" s="7">
        <f t="shared" si="225"/>
        <v>6000</v>
      </c>
      <c r="O89" s="7">
        <f t="shared" si="225"/>
        <v>9750</v>
      </c>
      <c r="P89" s="7">
        <f t="shared" si="225"/>
        <v>9750</v>
      </c>
      <c r="Q89" s="7">
        <f t="shared" si="225"/>
        <v>9750</v>
      </c>
      <c r="R89" s="7">
        <f t="shared" si="225"/>
        <v>9750</v>
      </c>
      <c r="S89" s="8">
        <f t="shared" si="219"/>
        <v>87000</v>
      </c>
      <c r="T89" s="7">
        <f t="shared" ref="T89:AY89" si="226">T65</f>
        <v>18200</v>
      </c>
      <c r="U89" s="7">
        <f t="shared" si="226"/>
        <v>18200</v>
      </c>
      <c r="V89" s="7">
        <f t="shared" si="226"/>
        <v>18200</v>
      </c>
      <c r="W89" s="7">
        <f t="shared" si="226"/>
        <v>18200</v>
      </c>
      <c r="X89" s="7">
        <f t="shared" si="226"/>
        <v>18200</v>
      </c>
      <c r="Y89" s="7">
        <f t="shared" si="226"/>
        <v>18200</v>
      </c>
      <c r="Z89" s="7">
        <f t="shared" si="226"/>
        <v>18200</v>
      </c>
      <c r="AA89" s="7">
        <f t="shared" si="226"/>
        <v>18200</v>
      </c>
      <c r="AB89" s="7">
        <f t="shared" si="226"/>
        <v>18200</v>
      </c>
      <c r="AC89" s="7">
        <f t="shared" si="226"/>
        <v>18200</v>
      </c>
      <c r="AD89" s="7">
        <f t="shared" si="226"/>
        <v>18200</v>
      </c>
      <c r="AE89" s="7">
        <f t="shared" si="226"/>
        <v>18200</v>
      </c>
      <c r="AF89" s="8">
        <f t="shared" si="226"/>
        <v>218400</v>
      </c>
      <c r="AG89" s="7">
        <f t="shared" si="226"/>
        <v>29200</v>
      </c>
      <c r="AH89" s="7">
        <f t="shared" si="226"/>
        <v>29200</v>
      </c>
      <c r="AI89" s="7">
        <f t="shared" si="226"/>
        <v>29200</v>
      </c>
      <c r="AJ89" s="7">
        <f t="shared" si="226"/>
        <v>29200</v>
      </c>
      <c r="AK89" s="7">
        <f t="shared" si="226"/>
        <v>29200</v>
      </c>
      <c r="AL89" s="7">
        <f t="shared" si="226"/>
        <v>29200</v>
      </c>
      <c r="AM89" s="7">
        <f t="shared" si="226"/>
        <v>29200</v>
      </c>
      <c r="AN89" s="7">
        <f t="shared" si="226"/>
        <v>29200</v>
      </c>
      <c r="AO89" s="7">
        <f t="shared" si="226"/>
        <v>29200</v>
      </c>
      <c r="AP89" s="7">
        <f t="shared" si="226"/>
        <v>29200</v>
      </c>
      <c r="AQ89" s="7">
        <f t="shared" si="226"/>
        <v>29200</v>
      </c>
      <c r="AR89" s="7">
        <f t="shared" si="226"/>
        <v>29200</v>
      </c>
      <c r="AS89" s="8">
        <f t="shared" si="226"/>
        <v>350400</v>
      </c>
      <c r="AT89" s="7">
        <f t="shared" si="226"/>
        <v>54212.5</v>
      </c>
      <c r="AU89" s="7">
        <f t="shared" si="226"/>
        <v>54212.5</v>
      </c>
      <c r="AV89" s="7">
        <f t="shared" si="226"/>
        <v>54212.5</v>
      </c>
      <c r="AW89" s="7">
        <f t="shared" si="226"/>
        <v>54212.5</v>
      </c>
      <c r="AX89" s="7">
        <f t="shared" si="226"/>
        <v>54212.5</v>
      </c>
      <c r="AY89" s="7">
        <f t="shared" si="226"/>
        <v>54212.5</v>
      </c>
      <c r="AZ89" s="7">
        <f t="shared" ref="AZ89:BS89" si="227">AZ65</f>
        <v>54212.5</v>
      </c>
      <c r="BA89" s="7">
        <f t="shared" si="227"/>
        <v>54212.5</v>
      </c>
      <c r="BB89" s="7">
        <f t="shared" si="227"/>
        <v>54212.5</v>
      </c>
      <c r="BC89" s="7">
        <f t="shared" si="227"/>
        <v>54212.5</v>
      </c>
      <c r="BD89" s="7">
        <f t="shared" si="227"/>
        <v>54212.5</v>
      </c>
      <c r="BE89" s="7">
        <f t="shared" si="227"/>
        <v>54212.5</v>
      </c>
      <c r="BF89" s="8">
        <f t="shared" si="227"/>
        <v>650550</v>
      </c>
      <c r="BG89" s="7">
        <f t="shared" si="227"/>
        <v>106273.375</v>
      </c>
      <c r="BH89" s="7">
        <f t="shared" si="227"/>
        <v>106273.375</v>
      </c>
      <c r="BI89" s="7">
        <f t="shared" si="227"/>
        <v>106273.375</v>
      </c>
      <c r="BJ89" s="7">
        <f t="shared" si="227"/>
        <v>106273.375</v>
      </c>
      <c r="BK89" s="7">
        <f t="shared" si="227"/>
        <v>106273.375</v>
      </c>
      <c r="BL89" s="7">
        <f t="shared" si="227"/>
        <v>106273.375</v>
      </c>
      <c r="BM89" s="7">
        <f t="shared" si="227"/>
        <v>106273.375</v>
      </c>
      <c r="BN89" s="7">
        <f t="shared" si="227"/>
        <v>106273.375</v>
      </c>
      <c r="BO89" s="7">
        <f t="shared" si="227"/>
        <v>106273.375</v>
      </c>
      <c r="BP89" s="7">
        <f t="shared" si="227"/>
        <v>106273.375</v>
      </c>
      <c r="BQ89" s="7">
        <f t="shared" si="227"/>
        <v>106273.375</v>
      </c>
      <c r="BR89" s="7">
        <f t="shared" si="227"/>
        <v>106273.375</v>
      </c>
      <c r="BS89" s="8">
        <f t="shared" si="227"/>
        <v>1275280.5</v>
      </c>
    </row>
    <row r="90" spans="1:71" ht="14.25" customHeight="1" x14ac:dyDescent="0.3">
      <c r="A90" s="7" t="s">
        <v>58</v>
      </c>
      <c r="B90" s="7">
        <f>B76</f>
        <v>4350</v>
      </c>
      <c r="C90" s="7">
        <f>C76</f>
        <v>4900</v>
      </c>
      <c r="D90" s="7">
        <f>D76</f>
        <v>4900</v>
      </c>
      <c r="E90" s="7">
        <f>E76</f>
        <v>5700</v>
      </c>
      <c r="F90" s="8">
        <f>SUM(B90:E90)</f>
        <v>19850</v>
      </c>
      <c r="G90" s="7">
        <f t="shared" ref="G90:R90" si="228">G76</f>
        <v>7300</v>
      </c>
      <c r="H90" s="7">
        <f t="shared" si="228"/>
        <v>7300</v>
      </c>
      <c r="I90" s="7">
        <f t="shared" si="228"/>
        <v>7300</v>
      </c>
      <c r="J90" s="7">
        <f t="shared" si="228"/>
        <v>9500</v>
      </c>
      <c r="K90" s="7">
        <f t="shared" si="228"/>
        <v>9500</v>
      </c>
      <c r="L90" s="7">
        <f t="shared" si="228"/>
        <v>9500</v>
      </c>
      <c r="M90" s="7">
        <f t="shared" si="228"/>
        <v>11700</v>
      </c>
      <c r="N90" s="7">
        <f t="shared" si="228"/>
        <v>11700</v>
      </c>
      <c r="O90" s="7">
        <f t="shared" si="228"/>
        <v>12250</v>
      </c>
      <c r="P90" s="7">
        <f t="shared" si="228"/>
        <v>13900</v>
      </c>
      <c r="Q90" s="7">
        <f t="shared" si="228"/>
        <v>13900</v>
      </c>
      <c r="R90" s="7">
        <f t="shared" si="228"/>
        <v>13900</v>
      </c>
      <c r="S90" s="8">
        <f t="shared" si="219"/>
        <v>127750</v>
      </c>
      <c r="T90" s="7">
        <f t="shared" ref="T90:AY90" si="229">T76</f>
        <v>18300</v>
      </c>
      <c r="U90" s="7">
        <f t="shared" si="229"/>
        <v>18300</v>
      </c>
      <c r="V90" s="7">
        <f t="shared" si="229"/>
        <v>18300</v>
      </c>
      <c r="W90" s="7">
        <f t="shared" si="229"/>
        <v>18850</v>
      </c>
      <c r="X90" s="7">
        <f t="shared" si="229"/>
        <v>18850</v>
      </c>
      <c r="Y90" s="7">
        <f t="shared" si="229"/>
        <v>18850</v>
      </c>
      <c r="Z90" s="7">
        <f t="shared" si="229"/>
        <v>21050</v>
      </c>
      <c r="AA90" s="7">
        <f t="shared" si="229"/>
        <v>21050</v>
      </c>
      <c r="AB90" s="7">
        <f t="shared" si="229"/>
        <v>21050</v>
      </c>
      <c r="AC90" s="7">
        <f t="shared" si="229"/>
        <v>21050</v>
      </c>
      <c r="AD90" s="7">
        <f t="shared" si="229"/>
        <v>21050</v>
      </c>
      <c r="AE90" s="7">
        <f t="shared" si="229"/>
        <v>21050</v>
      </c>
      <c r="AF90" s="8">
        <f t="shared" si="229"/>
        <v>237750</v>
      </c>
      <c r="AG90" s="7">
        <f t="shared" si="229"/>
        <v>22800</v>
      </c>
      <c r="AH90" s="7">
        <f t="shared" si="229"/>
        <v>22800</v>
      </c>
      <c r="AI90" s="7">
        <f t="shared" si="229"/>
        <v>22850</v>
      </c>
      <c r="AJ90" s="7">
        <f t="shared" si="229"/>
        <v>22850</v>
      </c>
      <c r="AK90" s="7">
        <f t="shared" si="229"/>
        <v>22900</v>
      </c>
      <c r="AL90" s="7">
        <f t="shared" si="229"/>
        <v>22950</v>
      </c>
      <c r="AM90" s="7">
        <f t="shared" si="229"/>
        <v>22950</v>
      </c>
      <c r="AN90" s="7">
        <f t="shared" si="229"/>
        <v>22950</v>
      </c>
      <c r="AO90" s="7">
        <f t="shared" si="229"/>
        <v>22950</v>
      </c>
      <c r="AP90" s="7">
        <f t="shared" si="229"/>
        <v>23000</v>
      </c>
      <c r="AQ90" s="7">
        <f t="shared" si="229"/>
        <v>23000</v>
      </c>
      <c r="AR90" s="7">
        <f t="shared" si="229"/>
        <v>24000</v>
      </c>
      <c r="AS90" s="8">
        <f t="shared" si="229"/>
        <v>276000</v>
      </c>
      <c r="AT90" s="7">
        <f t="shared" si="229"/>
        <v>25932.5</v>
      </c>
      <c r="AU90" s="7">
        <f t="shared" si="229"/>
        <v>25932.5</v>
      </c>
      <c r="AV90" s="7">
        <f t="shared" si="229"/>
        <v>25932.5</v>
      </c>
      <c r="AW90" s="7">
        <f t="shared" si="229"/>
        <v>25932.5</v>
      </c>
      <c r="AX90" s="7">
        <f t="shared" si="229"/>
        <v>25932.5</v>
      </c>
      <c r="AY90" s="7">
        <f t="shared" si="229"/>
        <v>25932.5</v>
      </c>
      <c r="AZ90" s="7">
        <f t="shared" ref="AZ90:BS90" si="230">AZ76</f>
        <v>25932.5</v>
      </c>
      <c r="BA90" s="7">
        <f t="shared" si="230"/>
        <v>25932.5</v>
      </c>
      <c r="BB90" s="7">
        <f t="shared" si="230"/>
        <v>25932.5</v>
      </c>
      <c r="BC90" s="7">
        <f t="shared" si="230"/>
        <v>25932.5</v>
      </c>
      <c r="BD90" s="7">
        <f t="shared" si="230"/>
        <v>25932.5</v>
      </c>
      <c r="BE90" s="7">
        <f t="shared" si="230"/>
        <v>25932.5</v>
      </c>
      <c r="BF90" s="8">
        <f t="shared" si="230"/>
        <v>311190</v>
      </c>
      <c r="BG90" s="7">
        <f t="shared" si="230"/>
        <v>28502.075000000001</v>
      </c>
      <c r="BH90" s="7">
        <f t="shared" si="230"/>
        <v>28502.075000000001</v>
      </c>
      <c r="BI90" s="7">
        <f t="shared" si="230"/>
        <v>28502.075000000001</v>
      </c>
      <c r="BJ90" s="7">
        <f t="shared" si="230"/>
        <v>28502.075000000001</v>
      </c>
      <c r="BK90" s="7">
        <f t="shared" si="230"/>
        <v>28502.075000000001</v>
      </c>
      <c r="BL90" s="7">
        <f t="shared" si="230"/>
        <v>28502.075000000001</v>
      </c>
      <c r="BM90" s="7">
        <f t="shared" si="230"/>
        <v>28502.075000000001</v>
      </c>
      <c r="BN90" s="7">
        <f t="shared" si="230"/>
        <v>28502.075000000001</v>
      </c>
      <c r="BO90" s="7">
        <f t="shared" si="230"/>
        <v>28502.075000000001</v>
      </c>
      <c r="BP90" s="7">
        <f t="shared" si="230"/>
        <v>28502.075000000001</v>
      </c>
      <c r="BQ90" s="7">
        <f t="shared" si="230"/>
        <v>28502.075000000001</v>
      </c>
      <c r="BR90" s="7">
        <f t="shared" si="230"/>
        <v>28502.075000000001</v>
      </c>
      <c r="BS90" s="8">
        <f t="shared" si="230"/>
        <v>342024.9</v>
      </c>
    </row>
    <row r="91" spans="1:71" ht="14.25" customHeight="1" x14ac:dyDescent="0.3">
      <c r="A91" s="7" t="s">
        <v>67</v>
      </c>
      <c r="B91" s="7">
        <f>B84</f>
        <v>0</v>
      </c>
      <c r="C91" s="7"/>
      <c r="D91" s="7"/>
      <c r="E91" s="7">
        <f>E84</f>
        <v>0</v>
      </c>
      <c r="F91" s="8">
        <f>SUM(B91:E91)</f>
        <v>0</v>
      </c>
      <c r="G91" s="7">
        <f t="shared" ref="G91:R91" si="231">G84</f>
        <v>2500</v>
      </c>
      <c r="H91" s="7">
        <f t="shared" si="231"/>
        <v>1500</v>
      </c>
      <c r="I91" s="7">
        <f t="shared" si="231"/>
        <v>1500</v>
      </c>
      <c r="J91" s="7">
        <f t="shared" si="231"/>
        <v>3500</v>
      </c>
      <c r="K91" s="7">
        <f t="shared" si="231"/>
        <v>2500</v>
      </c>
      <c r="L91" s="7">
        <f t="shared" si="231"/>
        <v>2000</v>
      </c>
      <c r="M91" s="7">
        <f t="shared" si="231"/>
        <v>4500</v>
      </c>
      <c r="N91" s="7">
        <f t="shared" si="231"/>
        <v>3500</v>
      </c>
      <c r="O91" s="7">
        <f t="shared" si="231"/>
        <v>3000</v>
      </c>
      <c r="P91" s="7">
        <f t="shared" si="231"/>
        <v>5500</v>
      </c>
      <c r="Q91" s="7">
        <f t="shared" si="231"/>
        <v>4500</v>
      </c>
      <c r="R91" s="7">
        <f t="shared" si="231"/>
        <v>3500</v>
      </c>
      <c r="S91" s="8">
        <f t="shared" si="219"/>
        <v>38000</v>
      </c>
      <c r="T91" s="7">
        <f t="shared" ref="T91:AY91" si="232">T84</f>
        <v>6000</v>
      </c>
      <c r="U91" s="7">
        <f t="shared" si="232"/>
        <v>7000</v>
      </c>
      <c r="V91" s="7">
        <f t="shared" si="232"/>
        <v>5000</v>
      </c>
      <c r="W91" s="7">
        <f t="shared" si="232"/>
        <v>6000</v>
      </c>
      <c r="X91" s="7">
        <f t="shared" si="232"/>
        <v>7500</v>
      </c>
      <c r="Y91" s="7">
        <f t="shared" si="232"/>
        <v>5500</v>
      </c>
      <c r="Z91" s="7">
        <f t="shared" si="232"/>
        <v>6500</v>
      </c>
      <c r="AA91" s="7">
        <f t="shared" si="232"/>
        <v>7500</v>
      </c>
      <c r="AB91" s="7">
        <f t="shared" si="232"/>
        <v>6000</v>
      </c>
      <c r="AC91" s="7">
        <f t="shared" si="232"/>
        <v>7000</v>
      </c>
      <c r="AD91" s="7">
        <f t="shared" si="232"/>
        <v>8500</v>
      </c>
      <c r="AE91" s="7">
        <f t="shared" si="232"/>
        <v>6500</v>
      </c>
      <c r="AF91" s="8">
        <f t="shared" si="232"/>
        <v>79000</v>
      </c>
      <c r="AG91" s="7">
        <f t="shared" si="232"/>
        <v>9500</v>
      </c>
      <c r="AH91" s="7">
        <f t="shared" si="232"/>
        <v>10000</v>
      </c>
      <c r="AI91" s="7">
        <f t="shared" si="232"/>
        <v>6000</v>
      </c>
      <c r="AJ91" s="7">
        <f t="shared" si="232"/>
        <v>10500</v>
      </c>
      <c r="AK91" s="7">
        <f t="shared" si="232"/>
        <v>10500</v>
      </c>
      <c r="AL91" s="7">
        <f t="shared" si="232"/>
        <v>7000</v>
      </c>
      <c r="AM91" s="7">
        <f t="shared" si="232"/>
        <v>11500</v>
      </c>
      <c r="AN91" s="7">
        <f t="shared" si="232"/>
        <v>11500</v>
      </c>
      <c r="AO91" s="7">
        <f t="shared" si="232"/>
        <v>8500</v>
      </c>
      <c r="AP91" s="7">
        <f t="shared" si="232"/>
        <v>13000</v>
      </c>
      <c r="AQ91" s="7">
        <f t="shared" si="232"/>
        <v>13000</v>
      </c>
      <c r="AR91" s="7">
        <f t="shared" si="232"/>
        <v>8500</v>
      </c>
      <c r="AS91" s="8">
        <f t="shared" si="232"/>
        <v>119500</v>
      </c>
      <c r="AT91" s="7">
        <f t="shared" si="232"/>
        <v>13500</v>
      </c>
      <c r="AU91" s="7">
        <f t="shared" si="232"/>
        <v>14000</v>
      </c>
      <c r="AV91" s="7">
        <f t="shared" si="232"/>
        <v>9000</v>
      </c>
      <c r="AW91" s="7">
        <f t="shared" si="232"/>
        <v>15500</v>
      </c>
      <c r="AX91" s="7">
        <f t="shared" si="232"/>
        <v>15500</v>
      </c>
      <c r="AY91" s="7">
        <f t="shared" si="232"/>
        <v>11500</v>
      </c>
      <c r="AZ91" s="7">
        <f t="shared" ref="AZ91:BS91" si="233">AZ84</f>
        <v>17500</v>
      </c>
      <c r="BA91" s="7">
        <f t="shared" si="233"/>
        <v>17500</v>
      </c>
      <c r="BB91" s="7">
        <f t="shared" si="233"/>
        <v>14500</v>
      </c>
      <c r="BC91" s="7">
        <f t="shared" si="233"/>
        <v>20500</v>
      </c>
      <c r="BD91" s="7">
        <f t="shared" si="233"/>
        <v>20500</v>
      </c>
      <c r="BE91" s="7">
        <f t="shared" si="233"/>
        <v>14500</v>
      </c>
      <c r="BF91" s="8">
        <f t="shared" si="233"/>
        <v>184000</v>
      </c>
      <c r="BG91" s="7">
        <f t="shared" si="233"/>
        <v>22500</v>
      </c>
      <c r="BH91" s="7">
        <f t="shared" si="233"/>
        <v>26000</v>
      </c>
      <c r="BI91" s="7">
        <f t="shared" si="233"/>
        <v>18000</v>
      </c>
      <c r="BJ91" s="7">
        <f t="shared" si="233"/>
        <v>29000</v>
      </c>
      <c r="BK91" s="7">
        <f t="shared" si="233"/>
        <v>29000</v>
      </c>
      <c r="BL91" s="7">
        <f t="shared" si="233"/>
        <v>23000</v>
      </c>
      <c r="BM91" s="7">
        <f t="shared" si="233"/>
        <v>32000</v>
      </c>
      <c r="BN91" s="7">
        <f t="shared" si="233"/>
        <v>32000</v>
      </c>
      <c r="BO91" s="7">
        <f t="shared" si="233"/>
        <v>29000</v>
      </c>
      <c r="BP91" s="7">
        <f t="shared" si="233"/>
        <v>38000</v>
      </c>
      <c r="BQ91" s="7">
        <f t="shared" si="233"/>
        <v>38000</v>
      </c>
      <c r="BR91" s="7">
        <f t="shared" si="233"/>
        <v>29000</v>
      </c>
      <c r="BS91" s="8">
        <f t="shared" si="233"/>
        <v>345500</v>
      </c>
    </row>
    <row r="92" spans="1:71" ht="14.25" customHeight="1" x14ac:dyDescent="0.3">
      <c r="A92" s="7" t="s">
        <v>77</v>
      </c>
      <c r="B92" s="8">
        <f t="shared" ref="B92:R92" si="234">SUM(B87:B91)</f>
        <v>43175</v>
      </c>
      <c r="C92" s="8">
        <f t="shared" si="234"/>
        <v>50975</v>
      </c>
      <c r="D92" s="8">
        <f t="shared" si="234"/>
        <v>50975</v>
      </c>
      <c r="E92" s="8">
        <f t="shared" si="234"/>
        <v>51775</v>
      </c>
      <c r="F92" s="8">
        <f t="shared" si="234"/>
        <v>196900</v>
      </c>
      <c r="G92" s="8">
        <f t="shared" si="234"/>
        <v>67915</v>
      </c>
      <c r="H92" s="8">
        <f t="shared" si="234"/>
        <v>67290</v>
      </c>
      <c r="I92" s="8">
        <f t="shared" si="234"/>
        <v>67665</v>
      </c>
      <c r="J92" s="8">
        <f t="shared" si="234"/>
        <v>86825</v>
      </c>
      <c r="K92" s="8">
        <f t="shared" si="234"/>
        <v>86575</v>
      </c>
      <c r="L92" s="8">
        <f t="shared" si="234"/>
        <v>86825</v>
      </c>
      <c r="M92" s="8">
        <f t="shared" si="234"/>
        <v>108310</v>
      </c>
      <c r="N92" s="8">
        <f t="shared" si="234"/>
        <v>108435</v>
      </c>
      <c r="O92" s="8">
        <f t="shared" si="234"/>
        <v>118435</v>
      </c>
      <c r="P92" s="8">
        <f t="shared" si="234"/>
        <v>133945</v>
      </c>
      <c r="Q92" s="8">
        <f t="shared" si="234"/>
        <v>134445</v>
      </c>
      <c r="R92" s="8">
        <f t="shared" si="234"/>
        <v>134945</v>
      </c>
      <c r="S92" s="8">
        <f t="shared" si="219"/>
        <v>1201610</v>
      </c>
      <c r="T92" s="8">
        <f t="shared" ref="T92:AY92" si="235">SUM(T87:T91)</f>
        <v>178172</v>
      </c>
      <c r="U92" s="8">
        <f t="shared" si="235"/>
        <v>181422</v>
      </c>
      <c r="V92" s="8">
        <f t="shared" si="235"/>
        <v>181672</v>
      </c>
      <c r="W92" s="8">
        <f t="shared" si="235"/>
        <v>201582</v>
      </c>
      <c r="X92" s="8">
        <f t="shared" si="235"/>
        <v>205782</v>
      </c>
      <c r="Y92" s="8">
        <f t="shared" si="235"/>
        <v>206482</v>
      </c>
      <c r="Z92" s="8">
        <f t="shared" si="235"/>
        <v>226752</v>
      </c>
      <c r="AA92" s="8">
        <f t="shared" si="235"/>
        <v>230902</v>
      </c>
      <c r="AB92" s="8">
        <f t="shared" si="235"/>
        <v>232552</v>
      </c>
      <c r="AC92" s="8">
        <f t="shared" si="235"/>
        <v>236702</v>
      </c>
      <c r="AD92" s="8">
        <f t="shared" si="235"/>
        <v>241352</v>
      </c>
      <c r="AE92" s="8">
        <f t="shared" si="235"/>
        <v>242502</v>
      </c>
      <c r="AF92" s="8">
        <f t="shared" si="235"/>
        <v>2565874</v>
      </c>
      <c r="AG92" s="8">
        <f t="shared" si="235"/>
        <v>294149.40000000002</v>
      </c>
      <c r="AH92" s="8">
        <f t="shared" si="235"/>
        <v>298324.40000000002</v>
      </c>
      <c r="AI92" s="8">
        <f t="shared" si="235"/>
        <v>298049.40000000002</v>
      </c>
      <c r="AJ92" s="8">
        <f t="shared" si="235"/>
        <v>306224.40000000002</v>
      </c>
      <c r="AK92" s="8">
        <f t="shared" si="235"/>
        <v>309949.40000000002</v>
      </c>
      <c r="AL92" s="8">
        <f t="shared" si="235"/>
        <v>310174.40000000002</v>
      </c>
      <c r="AM92" s="8">
        <f t="shared" si="235"/>
        <v>318349.40000000002</v>
      </c>
      <c r="AN92" s="8">
        <f t="shared" si="235"/>
        <v>322024.40000000002</v>
      </c>
      <c r="AO92" s="8">
        <f t="shared" si="235"/>
        <v>322699.40000000002</v>
      </c>
      <c r="AP92" s="8">
        <f t="shared" si="235"/>
        <v>330924.40000000002</v>
      </c>
      <c r="AQ92" s="8">
        <f t="shared" si="235"/>
        <v>334599.40000000002</v>
      </c>
      <c r="AR92" s="8">
        <f t="shared" si="235"/>
        <v>334774.40000000002</v>
      </c>
      <c r="AS92" s="8">
        <f t="shared" si="235"/>
        <v>3780242.8</v>
      </c>
      <c r="AT92" s="8">
        <f t="shared" si="235"/>
        <v>427996.28</v>
      </c>
      <c r="AU92" s="8">
        <f t="shared" si="235"/>
        <v>432696.28</v>
      </c>
      <c r="AV92" s="8">
        <f t="shared" si="235"/>
        <v>431896.28</v>
      </c>
      <c r="AW92" s="8">
        <f t="shared" si="235"/>
        <v>442596.28</v>
      </c>
      <c r="AX92" s="8">
        <f t="shared" si="235"/>
        <v>446796.28</v>
      </c>
      <c r="AY92" s="8">
        <f t="shared" si="235"/>
        <v>446996.28</v>
      </c>
      <c r="AZ92" s="8">
        <f t="shared" ref="AZ92:BS92" si="236">SUM(AZ87:AZ91)</f>
        <v>457196.28</v>
      </c>
      <c r="BA92" s="8">
        <f t="shared" si="236"/>
        <v>461396.28</v>
      </c>
      <c r="BB92" s="8">
        <f t="shared" si="236"/>
        <v>462596.28</v>
      </c>
      <c r="BC92" s="8">
        <f t="shared" si="236"/>
        <v>472796.28</v>
      </c>
      <c r="BD92" s="8">
        <f t="shared" si="236"/>
        <v>476996.28</v>
      </c>
      <c r="BE92" s="8">
        <f t="shared" si="236"/>
        <v>475196.28</v>
      </c>
      <c r="BF92" s="8">
        <f t="shared" si="236"/>
        <v>5435155.3600000003</v>
      </c>
      <c r="BG92" s="8">
        <f t="shared" si="236"/>
        <v>670291.98600000003</v>
      </c>
      <c r="BH92" s="8">
        <f t="shared" si="236"/>
        <v>679041.98600000003</v>
      </c>
      <c r="BI92" s="8">
        <f t="shared" si="236"/>
        <v>676291.98600000003</v>
      </c>
      <c r="BJ92" s="8">
        <f t="shared" si="236"/>
        <v>692541.98600000003</v>
      </c>
      <c r="BK92" s="8">
        <f t="shared" si="236"/>
        <v>697791.98600000003</v>
      </c>
      <c r="BL92" s="8">
        <f t="shared" si="236"/>
        <v>697041.98600000003</v>
      </c>
      <c r="BM92" s="8">
        <f t="shared" si="236"/>
        <v>711291.98600000003</v>
      </c>
      <c r="BN92" s="8">
        <f t="shared" si="236"/>
        <v>716541.98600000003</v>
      </c>
      <c r="BO92" s="8">
        <f t="shared" si="236"/>
        <v>718791.98600000003</v>
      </c>
      <c r="BP92" s="8">
        <f t="shared" si="236"/>
        <v>733041.98600000003</v>
      </c>
      <c r="BQ92" s="8">
        <f t="shared" si="236"/>
        <v>738291.98600000003</v>
      </c>
      <c r="BR92" s="8">
        <f t="shared" si="236"/>
        <v>734541.98600000003</v>
      </c>
      <c r="BS92" s="8">
        <f t="shared" si="236"/>
        <v>8465503.8320000004</v>
      </c>
    </row>
    <row r="93" spans="1:71" ht="14.25" customHeight="1" x14ac:dyDescent="0.3">
      <c r="A93" s="7" t="s">
        <v>78</v>
      </c>
      <c r="B93" s="7">
        <f t="shared" ref="B93:R93" si="237">B13</f>
        <v>0</v>
      </c>
      <c r="C93" s="7">
        <f t="shared" si="237"/>
        <v>0</v>
      </c>
      <c r="D93" s="7">
        <f t="shared" si="237"/>
        <v>0</v>
      </c>
      <c r="E93" s="7">
        <f t="shared" si="237"/>
        <v>0</v>
      </c>
      <c r="F93" s="8">
        <f t="shared" si="237"/>
        <v>0</v>
      </c>
      <c r="G93" s="7">
        <f t="shared" si="237"/>
        <v>234.375</v>
      </c>
      <c r="H93" s="7">
        <f t="shared" si="237"/>
        <v>468.75</v>
      </c>
      <c r="I93" s="7">
        <f t="shared" si="237"/>
        <v>703.125</v>
      </c>
      <c r="J93" s="7">
        <f t="shared" si="237"/>
        <v>1171.875</v>
      </c>
      <c r="K93" s="7">
        <f t="shared" si="237"/>
        <v>1640.625</v>
      </c>
      <c r="L93" s="7">
        <f t="shared" si="237"/>
        <v>2109.375</v>
      </c>
      <c r="M93" s="7">
        <f t="shared" si="237"/>
        <v>2812.5</v>
      </c>
      <c r="N93" s="7">
        <f t="shared" si="237"/>
        <v>3515.625</v>
      </c>
      <c r="O93" s="7">
        <f t="shared" si="237"/>
        <v>4218.75</v>
      </c>
      <c r="P93" s="7">
        <f t="shared" si="237"/>
        <v>5156.25</v>
      </c>
      <c r="Q93" s="7">
        <f t="shared" si="237"/>
        <v>6093.75</v>
      </c>
      <c r="R93" s="7">
        <f t="shared" si="237"/>
        <v>7031.25</v>
      </c>
      <c r="S93" s="8">
        <f t="shared" si="219"/>
        <v>35156.25</v>
      </c>
      <c r="T93" s="7">
        <f t="shared" ref="T93:AY93" si="238">T13</f>
        <v>8437.5</v>
      </c>
      <c r="U93" s="7">
        <f t="shared" si="238"/>
        <v>9843.75</v>
      </c>
      <c r="V93" s="7">
        <f t="shared" si="238"/>
        <v>11250</v>
      </c>
      <c r="W93" s="7">
        <f t="shared" si="238"/>
        <v>12937.5</v>
      </c>
      <c r="X93" s="7">
        <f t="shared" si="238"/>
        <v>14625</v>
      </c>
      <c r="Y93" s="7">
        <f t="shared" si="238"/>
        <v>16312.5</v>
      </c>
      <c r="Z93" s="7">
        <f t="shared" si="238"/>
        <v>18281.25</v>
      </c>
      <c r="AA93" s="7">
        <f t="shared" si="238"/>
        <v>20250</v>
      </c>
      <c r="AB93" s="7">
        <f t="shared" si="238"/>
        <v>22218.75</v>
      </c>
      <c r="AC93" s="7">
        <f t="shared" si="238"/>
        <v>24187.5</v>
      </c>
      <c r="AD93" s="7">
        <f t="shared" si="238"/>
        <v>26156.25</v>
      </c>
      <c r="AE93" s="7">
        <f t="shared" si="238"/>
        <v>28125</v>
      </c>
      <c r="AF93" s="7">
        <f t="shared" si="238"/>
        <v>212625</v>
      </c>
      <c r="AG93" s="7">
        <f t="shared" si="238"/>
        <v>233234.375</v>
      </c>
      <c r="AH93" s="7">
        <f t="shared" si="238"/>
        <v>250843.75</v>
      </c>
      <c r="AI93" s="7">
        <f t="shared" si="238"/>
        <v>268453.125</v>
      </c>
      <c r="AJ93" s="7">
        <f t="shared" si="238"/>
        <v>286062.5</v>
      </c>
      <c r="AK93" s="7">
        <f t="shared" si="238"/>
        <v>303671.875</v>
      </c>
      <c r="AL93" s="7">
        <f t="shared" si="238"/>
        <v>321281.25</v>
      </c>
      <c r="AM93" s="7">
        <f t="shared" si="238"/>
        <v>338890.625</v>
      </c>
      <c r="AN93" s="7">
        <f t="shared" si="238"/>
        <v>356500</v>
      </c>
      <c r="AO93" s="7">
        <f t="shared" si="238"/>
        <v>374109.375</v>
      </c>
      <c r="AP93" s="7">
        <f t="shared" si="238"/>
        <v>391718.75</v>
      </c>
      <c r="AQ93" s="7">
        <f t="shared" si="238"/>
        <v>409328.125</v>
      </c>
      <c r="AR93" s="7">
        <f t="shared" si="238"/>
        <v>426937.5</v>
      </c>
      <c r="AS93" s="7">
        <f t="shared" si="238"/>
        <v>3961031.25</v>
      </c>
      <c r="AT93" s="7">
        <f t="shared" si="238"/>
        <v>447062.5</v>
      </c>
      <c r="AU93" s="7">
        <f t="shared" si="238"/>
        <v>467187.5</v>
      </c>
      <c r="AV93" s="7">
        <f t="shared" si="238"/>
        <v>487312.5</v>
      </c>
      <c r="AW93" s="7">
        <f t="shared" si="238"/>
        <v>507437.5</v>
      </c>
      <c r="AX93" s="7">
        <f t="shared" si="238"/>
        <v>527562.5</v>
      </c>
      <c r="AY93" s="7">
        <f t="shared" si="238"/>
        <v>547687.5</v>
      </c>
      <c r="AZ93" s="7">
        <f t="shared" ref="AZ93:BS93" si="239">AZ13</f>
        <v>567812.5</v>
      </c>
      <c r="BA93" s="7">
        <f t="shared" si="239"/>
        <v>587937.5</v>
      </c>
      <c r="BB93" s="7">
        <f t="shared" si="239"/>
        <v>608062.5</v>
      </c>
      <c r="BC93" s="7">
        <f t="shared" si="239"/>
        <v>628187.5</v>
      </c>
      <c r="BD93" s="7">
        <f t="shared" si="239"/>
        <v>648312.5</v>
      </c>
      <c r="BE93" s="7">
        <f t="shared" si="239"/>
        <v>668437.5</v>
      </c>
      <c r="BF93" s="7">
        <f t="shared" si="239"/>
        <v>6693000</v>
      </c>
      <c r="BG93" s="7">
        <f t="shared" si="239"/>
        <v>693593.75</v>
      </c>
      <c r="BH93" s="7">
        <f t="shared" si="239"/>
        <v>718750</v>
      </c>
      <c r="BI93" s="7">
        <f t="shared" si="239"/>
        <v>743906.25</v>
      </c>
      <c r="BJ93" s="7">
        <f t="shared" si="239"/>
        <v>769062.5</v>
      </c>
      <c r="BK93" s="7">
        <f t="shared" si="239"/>
        <v>794218.75</v>
      </c>
      <c r="BL93" s="7">
        <f t="shared" si="239"/>
        <v>819375</v>
      </c>
      <c r="BM93" s="7">
        <f t="shared" si="239"/>
        <v>844531.25</v>
      </c>
      <c r="BN93" s="7">
        <f t="shared" si="239"/>
        <v>869687.5</v>
      </c>
      <c r="BO93" s="7">
        <f t="shared" si="239"/>
        <v>894843.75</v>
      </c>
      <c r="BP93" s="7">
        <f t="shared" si="239"/>
        <v>920000</v>
      </c>
      <c r="BQ93" s="7">
        <f t="shared" si="239"/>
        <v>945156.25</v>
      </c>
      <c r="BR93" s="7">
        <f t="shared" si="239"/>
        <v>970312.5</v>
      </c>
      <c r="BS93" s="7">
        <f t="shared" si="239"/>
        <v>9983437.5</v>
      </c>
    </row>
    <row r="94" spans="1:71" ht="14.25" customHeight="1" x14ac:dyDescent="0.3">
      <c r="A94" s="7" t="s">
        <v>79</v>
      </c>
      <c r="B94" s="7">
        <v>450000</v>
      </c>
      <c r="C94" s="7"/>
      <c r="D94" s="7"/>
      <c r="E94" s="7"/>
      <c r="F94" s="8"/>
      <c r="G94" s="7"/>
      <c r="H94" s="7"/>
      <c r="I94" s="7">
        <v>1200000</v>
      </c>
      <c r="J94" s="7"/>
      <c r="K94" s="7"/>
      <c r="L94" s="7"/>
      <c r="M94" s="7"/>
      <c r="N94" s="7"/>
      <c r="O94" s="7"/>
      <c r="P94" s="7"/>
      <c r="Q94" s="7"/>
      <c r="R94" s="7"/>
      <c r="S94" s="8"/>
      <c r="T94" s="7">
        <v>2500000</v>
      </c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8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8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8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8"/>
    </row>
    <row r="95" spans="1:71" s="3" customFormat="1" ht="14.25" customHeight="1" x14ac:dyDescent="0.3">
      <c r="A95" s="8" t="s">
        <v>80</v>
      </c>
      <c r="B95" s="8">
        <f>B93+B94-B92</f>
        <v>406825</v>
      </c>
      <c r="C95" s="8">
        <f>B95+C93+C94-C92</f>
        <v>355850</v>
      </c>
      <c r="D95" s="8">
        <f>C95+D93+D94-D92</f>
        <v>304875</v>
      </c>
      <c r="E95" s="8">
        <f>D95+E93+E94-E92</f>
        <v>253100</v>
      </c>
      <c r="F95" s="8"/>
      <c r="G95" s="8">
        <f>E95+G93+G94-G92</f>
        <v>185419.375</v>
      </c>
      <c r="H95" s="8">
        <f t="shared" ref="H95:R95" si="240">G95+H93+H94-H92</f>
        <v>118598.125</v>
      </c>
      <c r="I95" s="8">
        <f t="shared" si="240"/>
        <v>1251636.25</v>
      </c>
      <c r="J95" s="8">
        <f t="shared" si="240"/>
        <v>1165983.125</v>
      </c>
      <c r="K95" s="8">
        <f t="shared" si="240"/>
        <v>1081048.75</v>
      </c>
      <c r="L95" s="8">
        <f t="shared" si="240"/>
        <v>996333.125</v>
      </c>
      <c r="M95" s="8">
        <f t="shared" si="240"/>
        <v>890835.625</v>
      </c>
      <c r="N95" s="8">
        <f t="shared" si="240"/>
        <v>785916.25</v>
      </c>
      <c r="O95" s="8">
        <f t="shared" si="240"/>
        <v>671700</v>
      </c>
      <c r="P95" s="8">
        <f t="shared" si="240"/>
        <v>542911.25</v>
      </c>
      <c r="Q95" s="8">
        <f t="shared" si="240"/>
        <v>414560</v>
      </c>
      <c r="R95" s="8">
        <f t="shared" si="240"/>
        <v>286646.25</v>
      </c>
      <c r="S95" s="8"/>
      <c r="T95" s="8">
        <f>R95+T93+T94-T92</f>
        <v>2616911.75</v>
      </c>
      <c r="U95" s="8">
        <f t="shared" ref="U95:AE95" si="241">T95+U93+U94-U92</f>
        <v>2445333.5</v>
      </c>
      <c r="V95" s="8">
        <f t="shared" si="241"/>
        <v>2274911.5</v>
      </c>
      <c r="W95" s="8">
        <f t="shared" si="241"/>
        <v>2086267</v>
      </c>
      <c r="X95" s="8">
        <f t="shared" si="241"/>
        <v>1895110</v>
      </c>
      <c r="Y95" s="8">
        <f t="shared" si="241"/>
        <v>1704940.5</v>
      </c>
      <c r="Z95" s="8">
        <f t="shared" si="241"/>
        <v>1496469.75</v>
      </c>
      <c r="AA95" s="8">
        <f t="shared" si="241"/>
        <v>1285817.75</v>
      </c>
      <c r="AB95" s="8">
        <f t="shared" si="241"/>
        <v>1075484.5</v>
      </c>
      <c r="AC95" s="8">
        <f t="shared" si="241"/>
        <v>862970</v>
      </c>
      <c r="AD95" s="8">
        <f t="shared" si="241"/>
        <v>647774.25</v>
      </c>
      <c r="AE95" s="8">
        <f t="shared" si="241"/>
        <v>433397.25</v>
      </c>
      <c r="AF95" s="8"/>
      <c r="AG95" s="8">
        <f>AE95+AG93+AG94-AG92</f>
        <v>372482.22499999998</v>
      </c>
      <c r="AH95" s="8">
        <f t="shared" ref="AH95:AR95" si="242">AG95+AH93+AH94-AH92</f>
        <v>325001.57499999995</v>
      </c>
      <c r="AI95" s="8">
        <f t="shared" si="242"/>
        <v>295405.29999999993</v>
      </c>
      <c r="AJ95" s="8">
        <f t="shared" si="242"/>
        <v>275243.39999999991</v>
      </c>
      <c r="AK95" s="8">
        <f t="shared" si="242"/>
        <v>268965.87499999988</v>
      </c>
      <c r="AL95" s="8">
        <f t="shared" si="242"/>
        <v>280072.72499999986</v>
      </c>
      <c r="AM95" s="8">
        <f t="shared" si="242"/>
        <v>300613.94999999984</v>
      </c>
      <c r="AN95" s="8">
        <f t="shared" si="242"/>
        <v>335089.54999999981</v>
      </c>
      <c r="AO95" s="8">
        <f t="shared" si="242"/>
        <v>386499.52499999979</v>
      </c>
      <c r="AP95" s="8">
        <f t="shared" si="242"/>
        <v>447293.87499999977</v>
      </c>
      <c r="AQ95" s="8">
        <f t="shared" si="242"/>
        <v>522022.59999999974</v>
      </c>
      <c r="AR95" s="8">
        <f t="shared" si="242"/>
        <v>614185.69999999972</v>
      </c>
      <c r="AS95" s="8"/>
      <c r="AT95" s="8">
        <f>AR95+AT93+AT94-AT92</f>
        <v>633251.91999999969</v>
      </c>
      <c r="AU95" s="8">
        <f t="shared" ref="AU95:BE95" si="243">AT95+AU93+AU94-AU92</f>
        <v>667743.13999999966</v>
      </c>
      <c r="AV95" s="8">
        <f t="shared" si="243"/>
        <v>723159.35999999964</v>
      </c>
      <c r="AW95" s="8">
        <f t="shared" si="243"/>
        <v>788000.57999999961</v>
      </c>
      <c r="AX95" s="8">
        <f t="shared" si="243"/>
        <v>868766.79999999958</v>
      </c>
      <c r="AY95" s="8">
        <f t="shared" si="243"/>
        <v>969458.01999999955</v>
      </c>
      <c r="AZ95" s="8">
        <f t="shared" si="243"/>
        <v>1080074.2399999995</v>
      </c>
      <c r="BA95" s="8">
        <f t="shared" si="243"/>
        <v>1206615.4599999995</v>
      </c>
      <c r="BB95" s="8">
        <f t="shared" si="243"/>
        <v>1352081.6799999995</v>
      </c>
      <c r="BC95" s="8">
        <f t="shared" si="243"/>
        <v>1507472.8999999994</v>
      </c>
      <c r="BD95" s="8">
        <f t="shared" si="243"/>
        <v>1678789.1199999994</v>
      </c>
      <c r="BE95" s="8">
        <f t="shared" si="243"/>
        <v>1872030.3399999992</v>
      </c>
      <c r="BF95" s="8"/>
      <c r="BG95" s="8">
        <f>BE95+BG93+BG94-BG92</f>
        <v>1895332.1039999989</v>
      </c>
      <c r="BH95" s="8">
        <f t="shared" ref="BH95:BR95" si="244">BG95+BH93+BH94-BH92</f>
        <v>1935040.1179999989</v>
      </c>
      <c r="BI95" s="8">
        <f t="shared" si="244"/>
        <v>2002654.3819999988</v>
      </c>
      <c r="BJ95" s="8">
        <f t="shared" si="244"/>
        <v>2079174.8959999988</v>
      </c>
      <c r="BK95" s="8">
        <f t="shared" si="244"/>
        <v>2175601.6599999988</v>
      </c>
      <c r="BL95" s="8">
        <f t="shared" si="244"/>
        <v>2297934.6739999987</v>
      </c>
      <c r="BM95" s="8">
        <f t="shared" si="244"/>
        <v>2431173.9379999987</v>
      </c>
      <c r="BN95" s="8">
        <f t="shared" si="244"/>
        <v>2584319.4519999987</v>
      </c>
      <c r="BO95" s="8">
        <f t="shared" si="244"/>
        <v>2760371.2159999986</v>
      </c>
      <c r="BP95" s="8">
        <f t="shared" si="244"/>
        <v>2947329.2299999986</v>
      </c>
      <c r="BQ95" s="8">
        <f t="shared" si="244"/>
        <v>3154193.4939999986</v>
      </c>
      <c r="BR95" s="8">
        <f t="shared" si="244"/>
        <v>3389964.0079999985</v>
      </c>
      <c r="BS95" s="8"/>
    </row>
    <row r="96" spans="1:71" ht="14.25" customHeight="1" x14ac:dyDescent="0.3">
      <c r="A96" s="20" t="s">
        <v>81</v>
      </c>
      <c r="B96" s="2">
        <f t="shared" ref="B96:AG96" si="245">B93-B92</f>
        <v>-43175</v>
      </c>
      <c r="C96" s="2">
        <f t="shared" si="245"/>
        <v>-50975</v>
      </c>
      <c r="D96" s="2">
        <f t="shared" si="245"/>
        <v>-50975</v>
      </c>
      <c r="E96" s="2">
        <f t="shared" si="245"/>
        <v>-51775</v>
      </c>
      <c r="F96" s="2">
        <f t="shared" si="245"/>
        <v>-196900</v>
      </c>
      <c r="G96" s="2">
        <f t="shared" si="245"/>
        <v>-67680.625</v>
      </c>
      <c r="H96" s="2">
        <f t="shared" si="245"/>
        <v>-66821.25</v>
      </c>
      <c r="I96" s="2">
        <f t="shared" si="245"/>
        <v>-66961.875</v>
      </c>
      <c r="J96" s="2">
        <f t="shared" si="245"/>
        <v>-85653.125</v>
      </c>
      <c r="K96" s="2">
        <f t="shared" si="245"/>
        <v>-84934.375</v>
      </c>
      <c r="L96" s="2">
        <f t="shared" si="245"/>
        <v>-84715.625</v>
      </c>
      <c r="M96" s="2">
        <f t="shared" si="245"/>
        <v>-105497.5</v>
      </c>
      <c r="N96" s="2">
        <f t="shared" si="245"/>
        <v>-104919.375</v>
      </c>
      <c r="O96" s="2">
        <f t="shared" si="245"/>
        <v>-114216.25</v>
      </c>
      <c r="P96" s="2">
        <f t="shared" si="245"/>
        <v>-128788.75</v>
      </c>
      <c r="Q96" s="2">
        <f t="shared" si="245"/>
        <v>-128351.25</v>
      </c>
      <c r="R96" s="2">
        <f t="shared" si="245"/>
        <v>-127913.75</v>
      </c>
      <c r="S96" s="3">
        <f t="shared" si="245"/>
        <v>-1166453.75</v>
      </c>
      <c r="T96" s="2">
        <f t="shared" si="245"/>
        <v>-169734.5</v>
      </c>
      <c r="U96" s="2">
        <f t="shared" si="245"/>
        <v>-171578.25</v>
      </c>
      <c r="V96" s="2">
        <f t="shared" si="245"/>
        <v>-170422</v>
      </c>
      <c r="W96" s="2">
        <f t="shared" si="245"/>
        <v>-188644.5</v>
      </c>
      <c r="X96" s="2">
        <f t="shared" si="245"/>
        <v>-191157</v>
      </c>
      <c r="Y96" s="2">
        <f t="shared" si="245"/>
        <v>-190169.5</v>
      </c>
      <c r="Z96" s="2">
        <f t="shared" si="245"/>
        <v>-208470.75</v>
      </c>
      <c r="AA96" s="2">
        <f t="shared" si="245"/>
        <v>-210652</v>
      </c>
      <c r="AB96" s="2">
        <f t="shared" si="245"/>
        <v>-210333.25</v>
      </c>
      <c r="AC96" s="2">
        <f t="shared" si="245"/>
        <v>-212514.5</v>
      </c>
      <c r="AD96" s="2">
        <f t="shared" si="245"/>
        <v>-215195.75</v>
      </c>
      <c r="AE96" s="2">
        <f t="shared" si="245"/>
        <v>-214377</v>
      </c>
      <c r="AF96" s="3">
        <f t="shared" si="245"/>
        <v>-2353249</v>
      </c>
      <c r="AG96" s="2">
        <f t="shared" si="245"/>
        <v>-60915.025000000023</v>
      </c>
      <c r="AH96" s="2">
        <f t="shared" ref="AH96:BM96" si="246">AH93-AH92</f>
        <v>-47480.650000000023</v>
      </c>
      <c r="AI96" s="2">
        <f t="shared" si="246"/>
        <v>-29596.275000000023</v>
      </c>
      <c r="AJ96" s="2">
        <f t="shared" si="246"/>
        <v>-20161.900000000023</v>
      </c>
      <c r="AK96" s="2">
        <f t="shared" si="246"/>
        <v>-6277.5250000000233</v>
      </c>
      <c r="AL96" s="2">
        <f t="shared" si="246"/>
        <v>11106.849999999977</v>
      </c>
      <c r="AM96" s="2">
        <f t="shared" si="246"/>
        <v>20541.224999999977</v>
      </c>
      <c r="AN96" s="2">
        <f t="shared" si="246"/>
        <v>34475.599999999977</v>
      </c>
      <c r="AO96" s="2">
        <f t="shared" si="246"/>
        <v>51409.974999999977</v>
      </c>
      <c r="AP96" s="2">
        <f t="shared" si="246"/>
        <v>60794.349999999977</v>
      </c>
      <c r="AQ96" s="2">
        <f t="shared" si="246"/>
        <v>74728.724999999977</v>
      </c>
      <c r="AR96" s="2">
        <f t="shared" si="246"/>
        <v>92163.099999999977</v>
      </c>
      <c r="AS96" s="2">
        <f t="shared" si="246"/>
        <v>180788.45000000019</v>
      </c>
      <c r="AT96" s="2">
        <f t="shared" si="246"/>
        <v>19066.219999999972</v>
      </c>
      <c r="AU96" s="2">
        <f t="shared" si="246"/>
        <v>34491.219999999972</v>
      </c>
      <c r="AV96" s="2">
        <f t="shared" si="246"/>
        <v>55416.219999999972</v>
      </c>
      <c r="AW96" s="2">
        <f t="shared" si="246"/>
        <v>64841.219999999972</v>
      </c>
      <c r="AX96" s="2">
        <f t="shared" si="246"/>
        <v>80766.219999999972</v>
      </c>
      <c r="AY96" s="2">
        <f t="shared" si="246"/>
        <v>100691.21999999997</v>
      </c>
      <c r="AZ96" s="2">
        <f t="shared" si="246"/>
        <v>110616.21999999997</v>
      </c>
      <c r="BA96" s="2">
        <f t="shared" si="246"/>
        <v>126541.21999999997</v>
      </c>
      <c r="BB96" s="2">
        <f t="shared" si="246"/>
        <v>145466.21999999997</v>
      </c>
      <c r="BC96" s="2">
        <f t="shared" si="246"/>
        <v>155391.21999999997</v>
      </c>
      <c r="BD96" s="2">
        <f t="shared" si="246"/>
        <v>171316.21999999997</v>
      </c>
      <c r="BE96" s="2">
        <f t="shared" si="246"/>
        <v>193241.21999999997</v>
      </c>
      <c r="BF96" s="2">
        <f t="shared" si="246"/>
        <v>1257844.6399999997</v>
      </c>
      <c r="BG96" s="2">
        <f t="shared" si="246"/>
        <v>23301.763999999966</v>
      </c>
      <c r="BH96" s="2">
        <f t="shared" si="246"/>
        <v>39708.013999999966</v>
      </c>
      <c r="BI96" s="2">
        <f t="shared" si="246"/>
        <v>67614.263999999966</v>
      </c>
      <c r="BJ96" s="2">
        <f t="shared" si="246"/>
        <v>76520.513999999966</v>
      </c>
      <c r="BK96" s="2">
        <f t="shared" si="246"/>
        <v>96426.763999999966</v>
      </c>
      <c r="BL96" s="2">
        <f t="shared" si="246"/>
        <v>122333.01399999997</v>
      </c>
      <c r="BM96" s="2">
        <f t="shared" si="246"/>
        <v>133239.26399999997</v>
      </c>
      <c r="BN96" s="2">
        <f t="shared" ref="BN96:BS96" si="247">BN93-BN92</f>
        <v>153145.51399999997</v>
      </c>
      <c r="BO96" s="2">
        <f t="shared" si="247"/>
        <v>176051.76399999997</v>
      </c>
      <c r="BP96" s="2">
        <f t="shared" si="247"/>
        <v>186958.01399999997</v>
      </c>
      <c r="BQ96" s="2">
        <f t="shared" si="247"/>
        <v>206864.26399999997</v>
      </c>
      <c r="BR96" s="2">
        <f t="shared" si="247"/>
        <v>235770.51399999997</v>
      </c>
      <c r="BS96" s="2">
        <f t="shared" si="247"/>
        <v>1517933.6679999996</v>
      </c>
    </row>
    <row r="97" spans="1:32" s="22" customFormat="1" ht="16.5" customHeight="1" x14ac:dyDescent="0.3">
      <c r="A97" s="21" t="s">
        <v>82</v>
      </c>
      <c r="B97" s="1">
        <v>2026</v>
      </c>
      <c r="C97" s="1">
        <v>2027</v>
      </c>
      <c r="D97" s="1">
        <v>2028</v>
      </c>
      <c r="E97" s="1">
        <v>2029</v>
      </c>
      <c r="F97" s="1">
        <v>2030</v>
      </c>
      <c r="G97" s="1">
        <v>2031</v>
      </c>
      <c r="H97" s="4"/>
      <c r="I97" s="4"/>
      <c r="P97" s="4"/>
      <c r="Q97" s="4"/>
      <c r="R97" s="4"/>
      <c r="S97" s="4"/>
      <c r="AF97" s="4"/>
    </row>
    <row r="98" spans="1:32" ht="14.25" customHeight="1" x14ac:dyDescent="0.3">
      <c r="A98" s="7" t="s">
        <v>74</v>
      </c>
      <c r="B98" s="7">
        <f>F87</f>
        <v>79750</v>
      </c>
      <c r="C98" s="7">
        <f>S87</f>
        <v>769370</v>
      </c>
      <c r="D98" s="7">
        <f>AF87</f>
        <v>1490484</v>
      </c>
      <c r="E98" s="7">
        <f>AS87</f>
        <v>1828252.7999999996</v>
      </c>
      <c r="F98" s="7">
        <f>BF87</f>
        <v>2028255.36</v>
      </c>
      <c r="G98" s="7">
        <f>BS87</f>
        <v>2268258.4320000005</v>
      </c>
      <c r="P98" s="3"/>
      <c r="Q98" s="3"/>
      <c r="R98" s="3"/>
    </row>
    <row r="99" spans="1:32" ht="14.25" customHeight="1" x14ac:dyDescent="0.3">
      <c r="A99" s="7" t="s">
        <v>75</v>
      </c>
      <c r="B99" s="7">
        <f>F88</f>
        <v>88300</v>
      </c>
      <c r="C99" s="7">
        <f>S88</f>
        <v>179490</v>
      </c>
      <c r="D99" s="7">
        <f>AF88</f>
        <v>540240</v>
      </c>
      <c r="E99" s="7">
        <f>AS88</f>
        <v>1206090</v>
      </c>
      <c r="F99" s="7">
        <f>BF88</f>
        <v>2261160</v>
      </c>
      <c r="G99" s="7">
        <f>BS88</f>
        <v>4234440</v>
      </c>
      <c r="P99" s="3"/>
      <c r="Q99" s="3"/>
      <c r="R99" s="3"/>
    </row>
    <row r="100" spans="1:32" ht="14.25" customHeight="1" x14ac:dyDescent="0.3">
      <c r="A100" s="7" t="s">
        <v>76</v>
      </c>
      <c r="B100" s="7">
        <f>F89</f>
        <v>9000</v>
      </c>
      <c r="C100" s="7">
        <f>S89</f>
        <v>87000</v>
      </c>
      <c r="D100" s="7">
        <f>AF89</f>
        <v>218400</v>
      </c>
      <c r="E100" s="7">
        <f>AS89</f>
        <v>350400</v>
      </c>
      <c r="F100" s="7">
        <f>BF89</f>
        <v>650550</v>
      </c>
      <c r="G100" s="7">
        <f>BS89</f>
        <v>1275280.5</v>
      </c>
      <c r="P100" s="3"/>
      <c r="Q100" s="3"/>
      <c r="R100" s="3"/>
    </row>
    <row r="101" spans="1:32" ht="14.25" customHeight="1" x14ac:dyDescent="0.3">
      <c r="A101" s="7" t="s">
        <v>58</v>
      </c>
      <c r="B101" s="7">
        <f>F90</f>
        <v>19850</v>
      </c>
      <c r="C101" s="7">
        <f>S90</f>
        <v>127750</v>
      </c>
      <c r="D101" s="7">
        <f>AF90</f>
        <v>237750</v>
      </c>
      <c r="E101" s="7">
        <f>AS90</f>
        <v>276000</v>
      </c>
      <c r="F101" s="7">
        <f>BF90</f>
        <v>311190</v>
      </c>
      <c r="G101" s="7">
        <f>BS90</f>
        <v>342024.9</v>
      </c>
      <c r="P101" s="3"/>
      <c r="Q101" s="3"/>
      <c r="R101" s="3"/>
    </row>
    <row r="102" spans="1:32" ht="14.25" customHeight="1" x14ac:dyDescent="0.3">
      <c r="A102" s="7" t="s">
        <v>67</v>
      </c>
      <c r="B102" s="7">
        <f>F91</f>
        <v>0</v>
      </c>
      <c r="C102" s="7">
        <f>S91</f>
        <v>38000</v>
      </c>
      <c r="D102" s="7">
        <f>AF91</f>
        <v>79000</v>
      </c>
      <c r="E102" s="7">
        <f>AS91</f>
        <v>119500</v>
      </c>
      <c r="F102" s="7">
        <f>BF91</f>
        <v>184000</v>
      </c>
      <c r="G102" s="7">
        <f>BS91</f>
        <v>345500</v>
      </c>
      <c r="P102" s="3"/>
      <c r="Q102" s="3"/>
      <c r="R102" s="3"/>
    </row>
    <row r="103" spans="1:32" ht="14.25" customHeight="1" x14ac:dyDescent="0.3">
      <c r="A103" s="8" t="s">
        <v>83</v>
      </c>
      <c r="B103" s="8">
        <f t="shared" ref="B103:G103" si="248">SUM(B98:B102)</f>
        <v>196900</v>
      </c>
      <c r="C103" s="8">
        <f t="shared" si="248"/>
        <v>1201610</v>
      </c>
      <c r="D103" s="8">
        <f t="shared" si="248"/>
        <v>2565874</v>
      </c>
      <c r="E103" s="8">
        <f t="shared" si="248"/>
        <v>3780242.8</v>
      </c>
      <c r="F103" s="8">
        <f t="shared" si="248"/>
        <v>5435155.3600000003</v>
      </c>
      <c r="G103" s="8">
        <f t="shared" si="248"/>
        <v>8465503.8320000004</v>
      </c>
      <c r="H103" s="3"/>
      <c r="I103" s="3"/>
      <c r="P103" s="3"/>
      <c r="Q103" s="3"/>
      <c r="R103" s="3"/>
    </row>
    <row r="104" spans="1:32" ht="14.25" customHeight="1" x14ac:dyDescent="0.3">
      <c r="A104" s="14" t="s">
        <v>84</v>
      </c>
      <c r="B104" s="7"/>
      <c r="C104" s="7">
        <f>S11</f>
        <v>35156.25</v>
      </c>
      <c r="D104" s="7">
        <f>AF11</f>
        <v>212625</v>
      </c>
      <c r="E104" s="7">
        <f>AS11</f>
        <v>516656.25</v>
      </c>
      <c r="F104" s="7">
        <f>BF11</f>
        <v>873000</v>
      </c>
      <c r="G104" s="7">
        <f>BS11</f>
        <v>1302187.5</v>
      </c>
      <c r="P104" s="3"/>
      <c r="Q104" s="3"/>
      <c r="R104" s="3"/>
    </row>
    <row r="105" spans="1:32" ht="14.25" customHeight="1" x14ac:dyDescent="0.3">
      <c r="A105" s="14" t="s">
        <v>85</v>
      </c>
      <c r="B105" s="7"/>
      <c r="C105" s="7">
        <f>S12</f>
        <v>0</v>
      </c>
      <c r="D105" s="7">
        <f>AF12</f>
        <v>0</v>
      </c>
      <c r="E105" s="7">
        <f>AS12</f>
        <v>3444375</v>
      </c>
      <c r="F105" s="7">
        <f>BF12</f>
        <v>5820000</v>
      </c>
      <c r="G105" s="7">
        <f>BS12</f>
        <v>8681250</v>
      </c>
      <c r="P105" s="3"/>
      <c r="Q105" s="3"/>
      <c r="R105" s="3"/>
    </row>
    <row r="106" spans="1:32" ht="14.25" customHeight="1" x14ac:dyDescent="0.3">
      <c r="A106" s="18" t="s">
        <v>86</v>
      </c>
      <c r="B106" s="8"/>
      <c r="C106" s="8">
        <f>SUM(C104:C105)</f>
        <v>35156.25</v>
      </c>
      <c r="D106" s="8">
        <f>SUM(D104:D105)</f>
        <v>212625</v>
      </c>
      <c r="E106" s="8">
        <f>SUM(E104:E105)</f>
        <v>3961031.25</v>
      </c>
      <c r="F106" s="8">
        <f>SUM(F104:F105)</f>
        <v>6693000</v>
      </c>
      <c r="G106" s="8">
        <f>SUM(G104:G105)</f>
        <v>9983437.5</v>
      </c>
      <c r="H106" s="3"/>
      <c r="I106" s="3"/>
    </row>
    <row r="107" spans="1:32" ht="14.25" customHeight="1" x14ac:dyDescent="0.3">
      <c r="A107" s="14" t="s">
        <v>87</v>
      </c>
      <c r="B107" s="8">
        <f t="shared" ref="B107:G107" si="249">B106-B103</f>
        <v>-196900</v>
      </c>
      <c r="C107" s="8">
        <f t="shared" si="249"/>
        <v>-1166453.75</v>
      </c>
      <c r="D107" s="8">
        <f t="shared" si="249"/>
        <v>-2353249</v>
      </c>
      <c r="E107" s="8">
        <f t="shared" si="249"/>
        <v>180788.45000000019</v>
      </c>
      <c r="F107" s="8">
        <f t="shared" si="249"/>
        <v>1257844.6399999997</v>
      </c>
      <c r="G107" s="8">
        <f t="shared" si="249"/>
        <v>1517933.6679999996</v>
      </c>
      <c r="H107" s="3"/>
      <c r="I107" s="3"/>
    </row>
    <row r="112" spans="1:32" ht="14.25" customHeight="1" x14ac:dyDescent="0.3">
      <c r="A112" s="23" t="s">
        <v>88</v>
      </c>
    </row>
    <row r="113" spans="1:1" ht="14.25" customHeight="1" x14ac:dyDescent="0.3">
      <c r="A113" s="2">
        <v>6800</v>
      </c>
    </row>
  </sheetData>
  <mergeCells count="12">
    <mergeCell ref="BG1:BS1"/>
    <mergeCell ref="B15:E15"/>
    <mergeCell ref="G15:R15"/>
    <mergeCell ref="T15:AE15"/>
    <mergeCell ref="AG15:AR15"/>
    <mergeCell ref="AT15:BE15"/>
    <mergeCell ref="BG15:BR15"/>
    <mergeCell ref="B1:F1"/>
    <mergeCell ref="G1:S1"/>
    <mergeCell ref="T1:AF1"/>
    <mergeCell ref="AG1:AS1"/>
    <mergeCell ref="AT1:BF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zoomScaleNormal="100" workbookViewId="0"/>
  </sheetViews>
  <sheetFormatPr baseColWidth="10" defaultColWidth="8.5546875" defaultRowHeight="14.4" x14ac:dyDescent="0.3"/>
  <cols>
    <col min="1" max="1" width="34" customWidth="1"/>
    <col min="2" max="2" width="2" customWidth="1"/>
    <col min="3" max="3" width="11" customWidth="1"/>
  </cols>
  <sheetData>
    <row r="1" spans="1:8" ht="15.75" customHeight="1" x14ac:dyDescent="0.35">
      <c r="A1" s="24" t="s">
        <v>89</v>
      </c>
    </row>
    <row r="2" spans="1:8" ht="15" customHeight="1" x14ac:dyDescent="0.3">
      <c r="A2" s="25" t="s">
        <v>90</v>
      </c>
    </row>
    <row r="3" spans="1:8" ht="15" customHeight="1" x14ac:dyDescent="0.3">
      <c r="A3" s="26"/>
      <c r="B3" s="26"/>
      <c r="C3" s="27">
        <v>2026</v>
      </c>
      <c r="D3" s="27">
        <v>2027</v>
      </c>
      <c r="E3" s="27">
        <v>2028</v>
      </c>
      <c r="F3" s="27">
        <v>2029</v>
      </c>
      <c r="G3" s="27">
        <v>2030</v>
      </c>
      <c r="H3" s="27">
        <v>2031</v>
      </c>
    </row>
    <row r="4" spans="1:8" ht="15" customHeight="1" x14ac:dyDescent="0.3">
      <c r="A4" s="28" t="s">
        <v>91</v>
      </c>
      <c r="B4" s="29"/>
      <c r="C4" s="29"/>
      <c r="D4" s="29"/>
      <c r="E4" s="29"/>
      <c r="F4" s="29"/>
      <c r="G4" s="29"/>
      <c r="H4" s="29"/>
    </row>
    <row r="5" spans="1:8" ht="15" customHeight="1" x14ac:dyDescent="0.3">
      <c r="A5" s="30" t="s">
        <v>92</v>
      </c>
      <c r="C5" s="31">
        <v>0</v>
      </c>
      <c r="D5" s="31">
        <v>35</v>
      </c>
      <c r="E5" s="31">
        <v>213</v>
      </c>
      <c r="F5" s="31">
        <v>3961</v>
      </c>
      <c r="G5" s="31">
        <v>6693</v>
      </c>
      <c r="H5" s="31">
        <v>9983</v>
      </c>
    </row>
    <row r="6" spans="1:8" ht="15" customHeight="1" x14ac:dyDescent="0.3">
      <c r="A6" s="30" t="s">
        <v>93</v>
      </c>
      <c r="C6" s="31">
        <v>-197</v>
      </c>
      <c r="D6" s="31">
        <v>-1166</v>
      </c>
      <c r="E6" s="31">
        <v>-2353</v>
      </c>
      <c r="F6" s="31">
        <v>181</v>
      </c>
      <c r="G6" s="31">
        <v>1258</v>
      </c>
      <c r="H6" s="31">
        <v>1518</v>
      </c>
    </row>
    <row r="7" spans="1:8" ht="15" customHeight="1" x14ac:dyDescent="0.3">
      <c r="A7" s="30" t="s">
        <v>8</v>
      </c>
      <c r="C7" s="32">
        <v>0</v>
      </c>
      <c r="D7" s="32">
        <v>4.7</v>
      </c>
      <c r="E7" s="32">
        <v>28.4</v>
      </c>
      <c r="F7" s="32">
        <v>68.900000000000006</v>
      </c>
      <c r="G7" s="32">
        <v>116.4</v>
      </c>
      <c r="H7" s="32">
        <v>173.6</v>
      </c>
    </row>
    <row r="8" spans="1:8" ht="15" customHeight="1" x14ac:dyDescent="0.3">
      <c r="A8" s="30" t="s">
        <v>94</v>
      </c>
      <c r="C8" s="31">
        <v>450</v>
      </c>
      <c r="D8" s="31">
        <v>1650</v>
      </c>
      <c r="E8" s="31">
        <v>4150</v>
      </c>
      <c r="F8" s="31">
        <v>4150</v>
      </c>
      <c r="G8" s="31">
        <v>4150</v>
      </c>
      <c r="H8" s="31">
        <v>4150</v>
      </c>
    </row>
    <row r="9" spans="1:8" ht="15" customHeight="1" x14ac:dyDescent="0.3">
      <c r="A9" s="30" t="s">
        <v>4</v>
      </c>
      <c r="C9" s="31">
        <v>0</v>
      </c>
      <c r="D9" s="31">
        <v>1500</v>
      </c>
      <c r="E9" s="31">
        <v>6000</v>
      </c>
      <c r="F9" s="31">
        <v>11880</v>
      </c>
      <c r="G9" s="31">
        <v>18600</v>
      </c>
      <c r="H9" s="31">
        <v>27000</v>
      </c>
    </row>
    <row r="10" spans="1:8" ht="15" customHeight="1" x14ac:dyDescent="0.3">
      <c r="A10" s="28" t="s">
        <v>95</v>
      </c>
      <c r="B10" s="29"/>
      <c r="C10" s="29"/>
      <c r="D10" s="29"/>
      <c r="E10" s="29"/>
      <c r="F10" s="29"/>
      <c r="G10" s="29"/>
      <c r="H10" s="29"/>
    </row>
    <row r="11" spans="1:8" ht="15" customHeight="1" x14ac:dyDescent="0.3">
      <c r="A11" s="30" t="s">
        <v>96</v>
      </c>
      <c r="D11" s="33">
        <f>D5/(D7*1000)</f>
        <v>7.4468085106382982E-3</v>
      </c>
      <c r="E11" s="33">
        <f>E5/(E7*1000)</f>
        <v>7.4999999999999997E-3</v>
      </c>
      <c r="F11" s="33">
        <f>F5/(F7*1000)</f>
        <v>5.7489114658925977E-2</v>
      </c>
      <c r="G11" s="33">
        <f>G5/(G7*1000)</f>
        <v>5.7500000000000002E-2</v>
      </c>
      <c r="H11" s="33">
        <f>H5/(H7*1000)</f>
        <v>5.7505760368663596E-2</v>
      </c>
    </row>
    <row r="12" spans="1:8" ht="15" customHeight="1" x14ac:dyDescent="0.3">
      <c r="A12" s="30" t="s">
        <v>97</v>
      </c>
      <c r="E12" s="33">
        <f>E6/E5</f>
        <v>-11.046948356807512</v>
      </c>
      <c r="F12" s="33">
        <f>F6/F5</f>
        <v>4.5695531431456701E-2</v>
      </c>
      <c r="G12" s="33">
        <f>G6/G5</f>
        <v>0.1879575676079486</v>
      </c>
      <c r="H12" s="33">
        <f>H6/H5</f>
        <v>0.15205849944906341</v>
      </c>
    </row>
    <row r="13" spans="1:8" ht="15" customHeight="1" x14ac:dyDescent="0.3">
      <c r="A13" s="30" t="s">
        <v>98</v>
      </c>
      <c r="G13" s="33">
        <f>G5/F5-1</f>
        <v>0.68972481696541288</v>
      </c>
      <c r="H13" s="33">
        <f>H5/G5-1</f>
        <v>0.49155834453907077</v>
      </c>
    </row>
    <row r="14" spans="1:8" ht="15" customHeight="1" x14ac:dyDescent="0.3">
      <c r="A14" s="30" t="s">
        <v>99</v>
      </c>
      <c r="G14" s="34">
        <f>(G13+G12)*100</f>
        <v>87.768238457336139</v>
      </c>
      <c r="H14" s="34">
        <f>(H13+H12)*100</f>
        <v>64.361684398813424</v>
      </c>
    </row>
    <row r="15" spans="1:8" ht="15" customHeight="1" x14ac:dyDescent="0.3">
      <c r="A15" s="30" t="s">
        <v>100</v>
      </c>
      <c r="D15" s="35">
        <f>D7*1000/D8</f>
        <v>2.8484848484848486</v>
      </c>
      <c r="E15" s="35">
        <f>E7*1000/E8</f>
        <v>6.8433734939759034</v>
      </c>
      <c r="F15" s="35">
        <f>F7*1000/F8</f>
        <v>16.602409638554217</v>
      </c>
      <c r="G15" s="35">
        <f>G7*1000/G8</f>
        <v>28.048192771084338</v>
      </c>
      <c r="H15" s="35">
        <f>H7*1000/H8</f>
        <v>41.831325301204821</v>
      </c>
    </row>
    <row r="16" spans="1:8" ht="15" customHeight="1" x14ac:dyDescent="0.3">
      <c r="A16" s="28" t="s">
        <v>101</v>
      </c>
      <c r="B16" s="29"/>
      <c r="C16" s="29"/>
      <c r="D16" s="29"/>
      <c r="E16" s="29"/>
      <c r="F16" s="29"/>
      <c r="G16" s="29"/>
      <c r="H16" s="29"/>
    </row>
    <row r="17" spans="1:3" ht="15" customHeight="1" x14ac:dyDescent="0.3">
      <c r="A17" s="30" t="s">
        <v>102</v>
      </c>
      <c r="C17" s="36">
        <f>(H7/D7)^(1/4)-1</f>
        <v>1.4652613430043728</v>
      </c>
    </row>
    <row r="18" spans="1:3" ht="15" customHeight="1" x14ac:dyDescent="0.3">
      <c r="A18" s="30" t="s">
        <v>103</v>
      </c>
      <c r="C18" s="37">
        <f>CAC_LTV!C48</f>
        <v>11.472241814000874</v>
      </c>
    </row>
    <row r="19" spans="1:3" ht="15" customHeight="1" x14ac:dyDescent="0.3">
      <c r="A19" s="30" t="s">
        <v>104</v>
      </c>
      <c r="C19" s="38">
        <f>CAC_LTV!C49</f>
        <v>4.1840122251799263</v>
      </c>
    </row>
    <row r="20" spans="1:3" ht="15" customHeight="1" x14ac:dyDescent="0.3">
      <c r="A20" s="30" t="s">
        <v>105</v>
      </c>
      <c r="C20" s="39">
        <f>(7500*4)/CAC_LTV!C47</f>
        <v>199.51724893914565</v>
      </c>
    </row>
    <row r="21" spans="1:3" ht="15" customHeight="1" x14ac:dyDescent="0.3">
      <c r="A21" s="30" t="s">
        <v>106</v>
      </c>
      <c r="C21" s="40">
        <f>H8</f>
        <v>4150</v>
      </c>
    </row>
    <row r="22" spans="1:3" ht="15" customHeight="1" x14ac:dyDescent="0.3">
      <c r="A22" s="30" t="s">
        <v>107</v>
      </c>
      <c r="C22" s="40">
        <f>-(C6+D6+E6)</f>
        <v>3716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showGridLines="0" zoomScaleNormal="100" workbookViewId="0"/>
  </sheetViews>
  <sheetFormatPr baseColWidth="10" defaultColWidth="8.5546875" defaultRowHeight="14.4" x14ac:dyDescent="0.3"/>
  <cols>
    <col min="1" max="1" width="22" customWidth="1"/>
    <col min="2" max="2" width="2" customWidth="1"/>
    <col min="3" max="3" width="11" customWidth="1"/>
  </cols>
  <sheetData>
    <row r="1" spans="1:8" ht="15.75" customHeight="1" x14ac:dyDescent="0.35">
      <c r="A1" s="24" t="s">
        <v>108</v>
      </c>
    </row>
    <row r="2" spans="1:8" ht="15" customHeight="1" x14ac:dyDescent="0.3">
      <c r="A2" s="25" t="s">
        <v>109</v>
      </c>
    </row>
    <row r="3" spans="1:8" ht="15" customHeight="1" x14ac:dyDescent="0.3">
      <c r="A3" s="26"/>
      <c r="B3" s="26"/>
      <c r="C3" s="27" t="s">
        <v>110</v>
      </c>
      <c r="D3" s="27" t="s">
        <v>111</v>
      </c>
      <c r="E3" s="27" t="s">
        <v>112</v>
      </c>
      <c r="F3" s="27" t="s">
        <v>113</v>
      </c>
      <c r="G3" s="27" t="s">
        <v>114</v>
      </c>
      <c r="H3" s="27" t="s">
        <v>115</v>
      </c>
    </row>
    <row r="4" spans="1:8" ht="15" customHeight="1" x14ac:dyDescent="0.3">
      <c r="A4" s="28" t="s">
        <v>116</v>
      </c>
      <c r="B4" s="29"/>
      <c r="C4" s="29"/>
      <c r="D4" s="29"/>
      <c r="E4" s="29"/>
      <c r="F4" s="29"/>
      <c r="G4" s="29"/>
      <c r="H4" s="29"/>
    </row>
    <row r="5" spans="1:8" ht="15" customHeight="1" x14ac:dyDescent="0.3">
      <c r="A5" s="30" t="s">
        <v>117</v>
      </c>
      <c r="C5" s="31">
        <v>50</v>
      </c>
      <c r="D5" s="31">
        <v>1000</v>
      </c>
      <c r="E5" s="31">
        <v>2400</v>
      </c>
      <c r="F5" s="31">
        <v>3600</v>
      </c>
      <c r="G5" s="31">
        <v>4800</v>
      </c>
      <c r="H5" s="31">
        <v>6000</v>
      </c>
    </row>
    <row r="6" spans="1:8" ht="15" customHeight="1" x14ac:dyDescent="0.3">
      <c r="A6" s="30" t="s">
        <v>118</v>
      </c>
      <c r="C6" s="31">
        <v>0</v>
      </c>
      <c r="D6" s="31">
        <v>300</v>
      </c>
      <c r="E6" s="31">
        <v>900</v>
      </c>
      <c r="F6" s="31">
        <v>1400</v>
      </c>
      <c r="G6" s="31">
        <v>2000</v>
      </c>
      <c r="H6" s="31">
        <v>2500</v>
      </c>
    </row>
    <row r="7" spans="1:8" ht="15" customHeight="1" x14ac:dyDescent="0.3">
      <c r="A7" s="30" t="s">
        <v>119</v>
      </c>
      <c r="C7" s="31">
        <v>0</v>
      </c>
      <c r="D7" s="31">
        <v>150</v>
      </c>
      <c r="E7" s="31">
        <v>1100</v>
      </c>
      <c r="F7" s="31">
        <v>2400</v>
      </c>
      <c r="G7" s="31">
        <v>3900</v>
      </c>
      <c r="H7" s="31">
        <v>5500</v>
      </c>
    </row>
    <row r="8" spans="1:8" ht="15" customHeight="1" x14ac:dyDescent="0.3">
      <c r="A8" s="30" t="s">
        <v>120</v>
      </c>
      <c r="C8" s="31">
        <v>0</v>
      </c>
      <c r="D8" s="31">
        <v>50</v>
      </c>
      <c r="E8" s="31">
        <v>900</v>
      </c>
      <c r="F8" s="31">
        <v>2100</v>
      </c>
      <c r="G8" s="31">
        <v>3500</v>
      </c>
      <c r="H8" s="31">
        <v>5000</v>
      </c>
    </row>
    <row r="9" spans="1:8" ht="15" customHeight="1" x14ac:dyDescent="0.3">
      <c r="A9" s="30" t="s">
        <v>121</v>
      </c>
      <c r="C9" s="31">
        <v>0</v>
      </c>
      <c r="D9" s="31">
        <v>0</v>
      </c>
      <c r="E9" s="31">
        <v>300</v>
      </c>
      <c r="F9" s="31">
        <v>900</v>
      </c>
      <c r="G9" s="31">
        <v>1600</v>
      </c>
      <c r="H9" s="31">
        <v>2500</v>
      </c>
    </row>
    <row r="10" spans="1:8" ht="15" customHeight="1" x14ac:dyDescent="0.3">
      <c r="A10" s="30" t="s">
        <v>122</v>
      </c>
      <c r="C10" s="31">
        <v>0</v>
      </c>
      <c r="D10" s="31">
        <v>0</v>
      </c>
      <c r="E10" s="31">
        <v>200</v>
      </c>
      <c r="F10" s="31">
        <v>700</v>
      </c>
      <c r="G10" s="31">
        <v>1300</v>
      </c>
      <c r="H10" s="31">
        <v>2000</v>
      </c>
    </row>
    <row r="11" spans="1:8" ht="15" customHeight="1" x14ac:dyDescent="0.3">
      <c r="A11" s="30" t="s">
        <v>123</v>
      </c>
      <c r="C11" s="31">
        <v>0</v>
      </c>
      <c r="D11" s="31">
        <v>0</v>
      </c>
      <c r="E11" s="31">
        <v>200</v>
      </c>
      <c r="F11" s="31">
        <v>780</v>
      </c>
      <c r="G11" s="31">
        <v>1500</v>
      </c>
      <c r="H11" s="31">
        <v>3500</v>
      </c>
    </row>
    <row r="12" spans="1:8" ht="15" customHeight="1" x14ac:dyDescent="0.3">
      <c r="A12" s="41" t="s">
        <v>124</v>
      </c>
      <c r="C12" s="40">
        <f t="shared" ref="C12:H12" si="0">SUM(C5:C11)</f>
        <v>50</v>
      </c>
      <c r="D12" s="40">
        <f t="shared" si="0"/>
        <v>1500</v>
      </c>
      <c r="E12" s="40">
        <f t="shared" si="0"/>
        <v>6000</v>
      </c>
      <c r="F12" s="40">
        <f t="shared" si="0"/>
        <v>11880</v>
      </c>
      <c r="G12" s="40">
        <f t="shared" si="0"/>
        <v>18600</v>
      </c>
      <c r="H12" s="40">
        <f t="shared" si="0"/>
        <v>27000</v>
      </c>
    </row>
    <row r="13" spans="1:8" ht="15" customHeight="1" x14ac:dyDescent="0.3">
      <c r="A13" s="28" t="s">
        <v>125</v>
      </c>
      <c r="B13" s="29"/>
      <c r="C13" s="29"/>
      <c r="D13" s="29"/>
      <c r="E13" s="29"/>
      <c r="F13" s="29"/>
      <c r="G13" s="29"/>
      <c r="H13" s="29"/>
    </row>
    <row r="14" spans="1:8" ht="15" customHeight="1" x14ac:dyDescent="0.3">
      <c r="A14" s="30" t="s">
        <v>126</v>
      </c>
      <c r="D14" s="32">
        <v>4.7</v>
      </c>
      <c r="E14" s="32">
        <v>28.4</v>
      </c>
      <c r="F14" s="32">
        <v>68.900000000000006</v>
      </c>
      <c r="G14" s="32">
        <v>116.4</v>
      </c>
      <c r="H14" s="32">
        <v>173.6</v>
      </c>
    </row>
    <row r="15" spans="1:8" ht="15" customHeight="1" x14ac:dyDescent="0.3">
      <c r="A15" s="30" t="s">
        <v>117</v>
      </c>
      <c r="D15" s="42">
        <f>D14*D5/D12</f>
        <v>3.1333333333333333</v>
      </c>
      <c r="E15" s="42">
        <f>E14*E5/E12</f>
        <v>11.36</v>
      </c>
      <c r="F15" s="42">
        <f>F14*F5/F12</f>
        <v>20.878787878787882</v>
      </c>
      <c r="G15" s="42">
        <f>G14*G5/G12</f>
        <v>30.038709677419355</v>
      </c>
      <c r="H15" s="42">
        <f>H14*H5/H12</f>
        <v>38.577777777777776</v>
      </c>
    </row>
    <row r="16" spans="1:8" ht="15" customHeight="1" x14ac:dyDescent="0.3">
      <c r="A16" s="30" t="s">
        <v>118</v>
      </c>
      <c r="D16" s="42">
        <f>D14*D6/D12</f>
        <v>0.94</v>
      </c>
      <c r="E16" s="42">
        <f>E14*E6/E12</f>
        <v>4.26</v>
      </c>
      <c r="F16" s="42">
        <f>F14*F6/F12</f>
        <v>8.1195286195286211</v>
      </c>
      <c r="G16" s="42">
        <f>G14*G6/G12</f>
        <v>12.516129032258064</v>
      </c>
      <c r="H16" s="42">
        <f>H14*H6/H12</f>
        <v>16.074074074074073</v>
      </c>
    </row>
    <row r="17" spans="1:8" ht="15" customHeight="1" x14ac:dyDescent="0.3">
      <c r="A17" s="30" t="s">
        <v>119</v>
      </c>
      <c r="D17" s="42">
        <f>D14*D7/D12</f>
        <v>0.47</v>
      </c>
      <c r="E17" s="42">
        <f>E14*E7/E12</f>
        <v>5.206666666666667</v>
      </c>
      <c r="F17" s="42">
        <f>F14*F7/F12</f>
        <v>13.919191919191919</v>
      </c>
      <c r="G17" s="42">
        <f>G14*G7/G12</f>
        <v>24.406451612903226</v>
      </c>
      <c r="H17" s="42">
        <f>H14*H7/H12</f>
        <v>35.36296296296296</v>
      </c>
    </row>
    <row r="18" spans="1:8" ht="15" customHeight="1" x14ac:dyDescent="0.3">
      <c r="A18" s="30" t="s">
        <v>120</v>
      </c>
      <c r="D18" s="42">
        <f>D14*D8/D12</f>
        <v>0.15666666666666668</v>
      </c>
      <c r="E18" s="42">
        <f>E14*E8/E12</f>
        <v>4.26</v>
      </c>
      <c r="F18" s="42">
        <f>F14*F8/F12</f>
        <v>12.179292929292929</v>
      </c>
      <c r="G18" s="42">
        <f>G14*G8/G12</f>
        <v>21.903225806451612</v>
      </c>
      <c r="H18" s="42">
        <f>H14*H8/H12</f>
        <v>32.148148148148145</v>
      </c>
    </row>
    <row r="19" spans="1:8" ht="15" customHeight="1" x14ac:dyDescent="0.3">
      <c r="A19" s="30" t="s">
        <v>121</v>
      </c>
      <c r="D19" s="42">
        <f>D14*D9/D12</f>
        <v>0</v>
      </c>
      <c r="E19" s="42">
        <f>E14*E9/E12</f>
        <v>1.42</v>
      </c>
      <c r="F19" s="42">
        <f>F14*F9/F12</f>
        <v>5.2196969696969706</v>
      </c>
      <c r="G19" s="42">
        <f>G14*G9/G12</f>
        <v>10.012903225806452</v>
      </c>
      <c r="H19" s="42">
        <f>H14*H9/H12</f>
        <v>16.074074074074073</v>
      </c>
    </row>
    <row r="20" spans="1:8" ht="15" customHeight="1" x14ac:dyDescent="0.3">
      <c r="A20" s="30" t="s">
        <v>122</v>
      </c>
      <c r="D20" s="42">
        <f>D14*D10/D12</f>
        <v>0</v>
      </c>
      <c r="E20" s="42">
        <f>E14*E10/E12</f>
        <v>0.94666666666666666</v>
      </c>
      <c r="F20" s="42">
        <f>F14*F10/F12</f>
        <v>4.0597643097643106</v>
      </c>
      <c r="G20" s="42">
        <f>G14*G10/G12</f>
        <v>8.1354838709677413</v>
      </c>
      <c r="H20" s="42">
        <f>H14*H10/H12</f>
        <v>12.859259259259259</v>
      </c>
    </row>
    <row r="21" spans="1:8" ht="15" customHeight="1" x14ac:dyDescent="0.3">
      <c r="A21" s="30" t="s">
        <v>123</v>
      </c>
      <c r="D21" s="42">
        <f>D14*D11/D12</f>
        <v>0</v>
      </c>
      <c r="E21" s="42">
        <f>E14*E11/E12</f>
        <v>0.94666666666666666</v>
      </c>
      <c r="F21" s="42">
        <f>F14*F11/F12</f>
        <v>4.5237373737373741</v>
      </c>
      <c r="G21" s="42">
        <f>G14*G11/G12</f>
        <v>9.387096774193548</v>
      </c>
      <c r="H21" s="42">
        <f>H14*H11/H12</f>
        <v>22.503703703703703</v>
      </c>
    </row>
    <row r="22" spans="1:8" ht="15" customHeight="1" x14ac:dyDescent="0.3">
      <c r="A22" s="41" t="s">
        <v>127</v>
      </c>
      <c r="D22" s="43">
        <f>SUM(D15:D21)</f>
        <v>4.6999999999999993</v>
      </c>
      <c r="E22" s="43">
        <f>SUM(E15:E21)</f>
        <v>28.4</v>
      </c>
      <c r="F22" s="43">
        <f>SUM(F15:F21)</f>
        <v>68.900000000000006</v>
      </c>
      <c r="G22" s="43">
        <f>SUM(G15:G21)</f>
        <v>116.40000000000002</v>
      </c>
      <c r="H22" s="43">
        <f>SUM(H15:H21)</f>
        <v>173.6</v>
      </c>
    </row>
    <row r="24" spans="1:8" ht="15" customHeight="1" x14ac:dyDescent="0.3">
      <c r="A24" s="25" t="s">
        <v>128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showGridLines="0" zoomScaleNormal="100" workbookViewId="0"/>
  </sheetViews>
  <sheetFormatPr baseColWidth="10" defaultColWidth="8.5546875" defaultRowHeight="14.4" x14ac:dyDescent="0.3"/>
  <cols>
    <col min="1" max="1" width="40" customWidth="1"/>
    <col min="2" max="2" width="2" customWidth="1"/>
    <col min="3" max="3" width="11" customWidth="1"/>
  </cols>
  <sheetData>
    <row r="1" spans="1:8" ht="15.75" customHeight="1" x14ac:dyDescent="0.35">
      <c r="A1" s="24" t="s">
        <v>129</v>
      </c>
    </row>
    <row r="2" spans="1:8" ht="15" customHeight="1" x14ac:dyDescent="0.3">
      <c r="A2" s="25" t="s">
        <v>130</v>
      </c>
    </row>
    <row r="4" spans="1:8" ht="15" customHeight="1" x14ac:dyDescent="0.3">
      <c r="A4" s="30" t="s">
        <v>131</v>
      </c>
      <c r="C4" s="44">
        <v>0.75</v>
      </c>
    </row>
    <row r="5" spans="1:8" ht="15" customHeight="1" x14ac:dyDescent="0.3">
      <c r="A5" s="30" t="s">
        <v>132</v>
      </c>
      <c r="C5" s="31">
        <v>7500</v>
      </c>
    </row>
    <row r="6" spans="1:8" ht="15" customHeight="1" x14ac:dyDescent="0.3">
      <c r="A6" s="30" t="s">
        <v>133</v>
      </c>
      <c r="C6" s="45">
        <v>5.7500000000000002E-2</v>
      </c>
    </row>
    <row r="7" spans="1:8" ht="15" customHeight="1" x14ac:dyDescent="0.3">
      <c r="A7" s="30" t="s">
        <v>134</v>
      </c>
      <c r="C7" s="31">
        <v>1000</v>
      </c>
    </row>
    <row r="9" spans="1:8" ht="15" customHeight="1" x14ac:dyDescent="0.3">
      <c r="A9" s="26"/>
      <c r="B9" s="26"/>
      <c r="C9" s="27" t="s">
        <v>135</v>
      </c>
      <c r="D9" s="27" t="s">
        <v>136</v>
      </c>
      <c r="E9" s="27" t="s">
        <v>137</v>
      </c>
      <c r="F9" s="27" t="s">
        <v>138</v>
      </c>
      <c r="G9" s="27" t="s">
        <v>139</v>
      </c>
      <c r="H9" s="27" t="s">
        <v>140</v>
      </c>
    </row>
    <row r="10" spans="1:8" ht="15" customHeight="1" x14ac:dyDescent="0.3">
      <c r="A10" s="28" t="s">
        <v>141</v>
      </c>
      <c r="B10" s="29"/>
      <c r="C10" s="29"/>
      <c r="D10" s="29"/>
      <c r="E10" s="29"/>
      <c r="F10" s="29"/>
      <c r="G10" s="29"/>
      <c r="H10" s="29"/>
    </row>
    <row r="11" spans="1:8" ht="15" customHeight="1" x14ac:dyDescent="0.3">
      <c r="A11" s="30" t="s">
        <v>142</v>
      </c>
      <c r="C11" s="33">
        <f>$C$4^0</f>
        <v>1</v>
      </c>
      <c r="D11" s="33">
        <f>$C$4^1</f>
        <v>0.75</v>
      </c>
      <c r="E11" s="33">
        <f>$C$4^2</f>
        <v>0.5625</v>
      </c>
      <c r="F11" s="33">
        <f>$C$4^3</f>
        <v>0.421875</v>
      </c>
      <c r="G11" s="33">
        <f>$C$4^4</f>
        <v>0.31640625</v>
      </c>
      <c r="H11" s="33">
        <f>$C$4^5</f>
        <v>0.2373046875</v>
      </c>
    </row>
    <row r="12" spans="1:8" ht="15" customHeight="1" x14ac:dyDescent="0.3">
      <c r="A12" s="41" t="s">
        <v>143</v>
      </c>
      <c r="C12" s="46">
        <f t="shared" ref="C12:H12" si="0">$C$7*C11</f>
        <v>1000</v>
      </c>
      <c r="D12" s="46">
        <f t="shared" si="0"/>
        <v>750</v>
      </c>
      <c r="E12" s="46">
        <f t="shared" si="0"/>
        <v>562.5</v>
      </c>
      <c r="F12" s="46">
        <f t="shared" si="0"/>
        <v>421.875</v>
      </c>
      <c r="G12" s="46">
        <f t="shared" si="0"/>
        <v>316.40625</v>
      </c>
      <c r="H12" s="46">
        <f t="shared" si="0"/>
        <v>237.3046875</v>
      </c>
    </row>
    <row r="13" spans="1:8" ht="15" customHeight="1" x14ac:dyDescent="0.3">
      <c r="A13" s="30" t="s">
        <v>144</v>
      </c>
      <c r="C13" s="47">
        <f t="shared" ref="C13:H13" si="1">C12*$C$5*$C$6</f>
        <v>431250</v>
      </c>
      <c r="D13" s="47">
        <f t="shared" si="1"/>
        <v>323437.5</v>
      </c>
      <c r="E13" s="47">
        <f t="shared" si="1"/>
        <v>242578.125</v>
      </c>
      <c r="F13" s="47">
        <f t="shared" si="1"/>
        <v>181933.59375</v>
      </c>
      <c r="G13" s="47">
        <f t="shared" si="1"/>
        <v>136450.1953125</v>
      </c>
      <c r="H13" s="47">
        <f t="shared" si="1"/>
        <v>102337.646484375</v>
      </c>
    </row>
    <row r="14" spans="1:8" ht="15" customHeight="1" x14ac:dyDescent="0.3">
      <c r="A14" s="41" t="s">
        <v>145</v>
      </c>
      <c r="C14" s="40">
        <f>C13</f>
        <v>431250</v>
      </c>
      <c r="D14" s="40">
        <f>C14+D13</f>
        <v>754687.5</v>
      </c>
      <c r="E14" s="40">
        <f>D14+E13</f>
        <v>997265.625</v>
      </c>
      <c r="F14" s="40">
        <f>E14+F13</f>
        <v>1179199.21875</v>
      </c>
      <c r="G14" s="40">
        <f>F14+G13</f>
        <v>1315649.4140625</v>
      </c>
      <c r="H14" s="40">
        <f>G14+H13</f>
        <v>1417987.060546875</v>
      </c>
    </row>
    <row r="16" spans="1:8" ht="15" customHeight="1" x14ac:dyDescent="0.3">
      <c r="A16" s="28" t="s">
        <v>146</v>
      </c>
      <c r="B16" s="29"/>
      <c r="C16" s="29"/>
      <c r="D16" s="29"/>
      <c r="E16" s="29"/>
      <c r="F16" s="29"/>
      <c r="G16" s="29"/>
      <c r="H16" s="29"/>
    </row>
    <row r="17" spans="1:3" ht="15" customHeight="1" x14ac:dyDescent="0.3">
      <c r="A17" s="30" t="s">
        <v>147</v>
      </c>
      <c r="C17" s="38">
        <f>1/(1-C4)</f>
        <v>4</v>
      </c>
    </row>
    <row r="18" spans="1:3" ht="15" customHeight="1" x14ac:dyDescent="0.3">
      <c r="A18" s="30" t="s">
        <v>148</v>
      </c>
      <c r="C18" s="40">
        <f>C5*C6/(1-C4)</f>
        <v>1725</v>
      </c>
    </row>
    <row r="19" spans="1:3" ht="15" customHeight="1" x14ac:dyDescent="0.3">
      <c r="A19" s="30" t="s">
        <v>149</v>
      </c>
      <c r="C19" s="36">
        <f>(27000-8400)/27000</f>
        <v>0.68888888888888888</v>
      </c>
    </row>
    <row r="21" spans="1:3" ht="15" customHeight="1" x14ac:dyDescent="0.3">
      <c r="A21" s="25" t="s">
        <v>150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3"/>
  <sheetViews>
    <sheetView showGridLines="0" tabSelected="1" zoomScaleNormal="100" workbookViewId="0"/>
  </sheetViews>
  <sheetFormatPr baseColWidth="10" defaultColWidth="8.5546875" defaultRowHeight="14.4" x14ac:dyDescent="0.3"/>
  <cols>
    <col min="1" max="1" width="30" customWidth="1"/>
    <col min="2" max="2" width="2" customWidth="1"/>
    <col min="3" max="3" width="13" customWidth="1"/>
  </cols>
  <sheetData>
    <row r="1" spans="1:8" ht="15.75" customHeight="1" x14ac:dyDescent="0.35">
      <c r="A1" s="24" t="s">
        <v>151</v>
      </c>
    </row>
    <row r="2" spans="1:8" ht="15" customHeight="1" x14ac:dyDescent="0.3">
      <c r="A2" s="25" t="s">
        <v>152</v>
      </c>
    </row>
    <row r="4" spans="1:8" ht="15" customHeight="1" x14ac:dyDescent="0.3">
      <c r="A4" s="30" t="s">
        <v>153</v>
      </c>
      <c r="C4" s="32">
        <v>173.6</v>
      </c>
    </row>
    <row r="5" spans="1:8" ht="15" customHeight="1" x14ac:dyDescent="0.3">
      <c r="A5" s="30" t="s">
        <v>154</v>
      </c>
      <c r="C5" s="48">
        <v>9.98</v>
      </c>
    </row>
    <row r="6" spans="1:8" ht="15" customHeight="1" x14ac:dyDescent="0.3">
      <c r="A6" s="30" t="s">
        <v>155</v>
      </c>
      <c r="C6" s="48">
        <v>1.52</v>
      </c>
    </row>
    <row r="7" spans="1:8" ht="15" customHeight="1" x14ac:dyDescent="0.3">
      <c r="A7" s="30" t="s">
        <v>156</v>
      </c>
      <c r="C7" s="32">
        <v>3.4</v>
      </c>
    </row>
    <row r="8" spans="1:8" ht="15" customHeight="1" x14ac:dyDescent="0.3">
      <c r="A8" s="30" t="s">
        <v>157</v>
      </c>
      <c r="C8" s="49">
        <f>Cap_table!B25</f>
        <v>4.6020511339014879E-2</v>
      </c>
    </row>
    <row r="9" spans="1:8" ht="15" customHeight="1" x14ac:dyDescent="0.3">
      <c r="A9" s="30" t="s">
        <v>158</v>
      </c>
      <c r="C9" s="32">
        <f>Cap_table!B26</f>
        <v>0.3</v>
      </c>
    </row>
    <row r="11" spans="1:8" ht="15" customHeight="1" x14ac:dyDescent="0.3">
      <c r="A11" s="26"/>
      <c r="B11" s="26"/>
      <c r="C11" s="27" t="s">
        <v>159</v>
      </c>
      <c r="D11" s="27" t="s">
        <v>160</v>
      </c>
      <c r="E11" s="27" t="s">
        <v>161</v>
      </c>
      <c r="F11" s="27" t="s">
        <v>162</v>
      </c>
      <c r="G11" s="27" t="s">
        <v>163</v>
      </c>
      <c r="H11" s="27" t="s">
        <v>164</v>
      </c>
    </row>
    <row r="12" spans="1:8" ht="15" customHeight="1" x14ac:dyDescent="0.3">
      <c r="A12" s="28" t="s">
        <v>165</v>
      </c>
      <c r="B12" s="29"/>
      <c r="C12" s="29"/>
      <c r="D12" s="29"/>
      <c r="E12" s="29"/>
      <c r="F12" s="29"/>
      <c r="G12" s="29"/>
      <c r="H12" s="29"/>
    </row>
    <row r="13" spans="1:8" ht="15" customHeight="1" x14ac:dyDescent="0.3">
      <c r="A13" s="41" t="s">
        <v>166</v>
      </c>
      <c r="C13" s="50">
        <v>6</v>
      </c>
      <c r="D13" s="50">
        <v>8</v>
      </c>
      <c r="E13" s="50">
        <v>0.5</v>
      </c>
      <c r="F13" s="50">
        <v>0.7</v>
      </c>
      <c r="G13" s="40">
        <f t="shared" ref="G13:H15" si="0">AVERAGE($C$5*C13,$C$4*E13)</f>
        <v>73.34</v>
      </c>
      <c r="H13" s="40">
        <f t="shared" si="0"/>
        <v>100.67999999999999</v>
      </c>
    </row>
    <row r="14" spans="1:8" ht="15" customHeight="1" x14ac:dyDescent="0.3">
      <c r="A14" s="41" t="s">
        <v>167</v>
      </c>
      <c r="C14" s="50">
        <v>4</v>
      </c>
      <c r="D14" s="50">
        <v>5</v>
      </c>
      <c r="E14" s="50">
        <v>0.35</v>
      </c>
      <c r="F14" s="50">
        <v>0.5</v>
      </c>
      <c r="G14" s="40">
        <f t="shared" si="0"/>
        <v>50.339999999999996</v>
      </c>
      <c r="H14" s="40">
        <f t="shared" si="0"/>
        <v>68.349999999999994</v>
      </c>
    </row>
    <row r="15" spans="1:8" ht="15" customHeight="1" x14ac:dyDescent="0.3">
      <c r="A15" s="41" t="s">
        <v>168</v>
      </c>
      <c r="C15" s="50">
        <v>5</v>
      </c>
      <c r="D15" s="50">
        <v>7</v>
      </c>
      <c r="E15" s="50">
        <v>0.45</v>
      </c>
      <c r="F15" s="50">
        <v>0.65</v>
      </c>
      <c r="G15" s="40">
        <f t="shared" si="0"/>
        <v>64.010000000000005</v>
      </c>
      <c r="H15" s="40">
        <f t="shared" si="0"/>
        <v>91.35</v>
      </c>
    </row>
    <row r="17" spans="1:8" ht="15" customHeight="1" x14ac:dyDescent="0.3">
      <c r="A17" s="28" t="s">
        <v>169</v>
      </c>
      <c r="B17" s="29"/>
      <c r="C17" s="29"/>
      <c r="D17" s="29"/>
      <c r="E17" s="29"/>
      <c r="F17" s="29"/>
      <c r="G17" s="29"/>
      <c r="H17" s="29"/>
    </row>
    <row r="18" spans="1:8" ht="15" customHeight="1" x14ac:dyDescent="0.3">
      <c r="A18" s="26"/>
      <c r="B18" s="26"/>
      <c r="C18" s="27" t="s">
        <v>170</v>
      </c>
      <c r="D18" s="27" t="s">
        <v>171</v>
      </c>
      <c r="E18" s="27" t="s">
        <v>172</v>
      </c>
      <c r="F18" s="27" t="s">
        <v>173</v>
      </c>
    </row>
    <row r="19" spans="1:8" ht="15" customHeight="1" x14ac:dyDescent="0.3">
      <c r="A19" s="30" t="s">
        <v>166</v>
      </c>
      <c r="C19" s="47">
        <f t="shared" ref="C19:D21" si="1">G13+$C$7</f>
        <v>76.740000000000009</v>
      </c>
      <c r="D19" s="47">
        <f t="shared" si="1"/>
        <v>104.08</v>
      </c>
      <c r="E19" s="37">
        <f t="shared" ref="E19:F21" si="2">C19*$C$8/$C$9</f>
        <v>11.772046800520009</v>
      </c>
      <c r="F19" s="37">
        <f t="shared" si="2"/>
        <v>15.966049400548895</v>
      </c>
    </row>
    <row r="20" spans="1:8" ht="15" customHeight="1" x14ac:dyDescent="0.3">
      <c r="A20" s="30" t="s">
        <v>167</v>
      </c>
      <c r="C20" s="47">
        <f t="shared" si="1"/>
        <v>53.739999999999995</v>
      </c>
      <c r="D20" s="47">
        <f t="shared" si="1"/>
        <v>71.75</v>
      </c>
      <c r="E20" s="37">
        <f t="shared" si="2"/>
        <v>8.2438075978621992</v>
      </c>
      <c r="F20" s="37">
        <f t="shared" si="2"/>
        <v>11.006572295247725</v>
      </c>
    </row>
    <row r="21" spans="1:8" ht="15" customHeight="1" x14ac:dyDescent="0.3">
      <c r="A21" s="30" t="s">
        <v>168</v>
      </c>
      <c r="C21" s="47">
        <f t="shared" si="1"/>
        <v>67.410000000000011</v>
      </c>
      <c r="D21" s="47">
        <f t="shared" si="1"/>
        <v>94.75</v>
      </c>
      <c r="E21" s="37">
        <f t="shared" si="2"/>
        <v>10.340808897876645</v>
      </c>
      <c r="F21" s="37">
        <f t="shared" si="2"/>
        <v>14.534811497905533</v>
      </c>
    </row>
    <row r="23" spans="1:8" ht="15" customHeight="1" x14ac:dyDescent="0.3">
      <c r="A23" s="25" t="s">
        <v>174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3"/>
  <sheetViews>
    <sheetView showGridLines="0" topLeftCell="A19" zoomScaleNormal="100" workbookViewId="0">
      <selection activeCell="D1" sqref="D1:D1048576"/>
    </sheetView>
  </sheetViews>
  <sheetFormatPr baseColWidth="10" defaultColWidth="8.5546875" defaultRowHeight="14.4" x14ac:dyDescent="0.3"/>
  <cols>
    <col min="1" max="1" width="40" customWidth="1"/>
    <col min="2" max="2" width="2" customWidth="1"/>
    <col min="3" max="3" width="13" customWidth="1"/>
    <col min="4" max="4" width="9.33203125" customWidth="1"/>
    <col min="5" max="6" width="9.5546875" customWidth="1"/>
    <col min="7" max="7" width="10.33203125" customWidth="1"/>
  </cols>
  <sheetData>
    <row r="1" spans="1:7" ht="15.75" customHeight="1" x14ac:dyDescent="0.35">
      <c r="A1" s="24" t="s">
        <v>175</v>
      </c>
    </row>
    <row r="2" spans="1:7" ht="15" customHeight="1" x14ac:dyDescent="0.3">
      <c r="A2" s="25" t="s">
        <v>176</v>
      </c>
    </row>
    <row r="3" spans="1:7" ht="15" customHeight="1" x14ac:dyDescent="0.3">
      <c r="A3" s="26"/>
      <c r="B3" s="26"/>
      <c r="C3" s="27">
        <v>2027</v>
      </c>
      <c r="D3" s="27">
        <v>2028</v>
      </c>
      <c r="E3" s="27">
        <v>2029</v>
      </c>
      <c r="F3" s="27">
        <v>2030</v>
      </c>
      <c r="G3" s="27">
        <v>2031</v>
      </c>
    </row>
    <row r="4" spans="1:7" ht="15" customHeight="1" x14ac:dyDescent="0.3">
      <c r="A4" s="28" t="s">
        <v>177</v>
      </c>
      <c r="B4" s="29"/>
      <c r="C4" s="29"/>
      <c r="D4" s="29"/>
      <c r="E4" s="29"/>
      <c r="F4" s="29"/>
      <c r="G4" s="29"/>
    </row>
    <row r="5" spans="1:7" ht="15" customHeight="1" x14ac:dyDescent="0.3">
      <c r="A5" s="30" t="s">
        <v>178</v>
      </c>
      <c r="C5" s="31">
        <v>1500</v>
      </c>
      <c r="D5" s="31">
        <v>4500</v>
      </c>
      <c r="E5" s="31">
        <v>5880</v>
      </c>
      <c r="F5" s="31">
        <v>6720</v>
      </c>
      <c r="G5" s="31">
        <v>8400</v>
      </c>
    </row>
    <row r="6" spans="1:7" ht="15" customHeight="1" x14ac:dyDescent="0.3">
      <c r="A6" s="30" t="s">
        <v>179</v>
      </c>
      <c r="C6" s="31">
        <f>Cible_F_U!D18</f>
        <v>700</v>
      </c>
      <c r="D6" s="31">
        <f>Cible_F_U!E18</f>
        <v>1300</v>
      </c>
      <c r="E6" s="31">
        <f>Cible_F_U!F18</f>
        <v>1000</v>
      </c>
      <c r="F6" s="31">
        <f>Cible_F_U!G18</f>
        <v>700</v>
      </c>
      <c r="G6" s="31">
        <f>Cible_F_U!H18</f>
        <v>500</v>
      </c>
    </row>
    <row r="7" spans="1:7" ht="15" customHeight="1" x14ac:dyDescent="0.3">
      <c r="A7" s="30" t="s">
        <v>180</v>
      </c>
      <c r="C7" s="51">
        <v>87000</v>
      </c>
      <c r="D7" s="51">
        <v>218000</v>
      </c>
      <c r="E7" s="51">
        <v>350000</v>
      </c>
      <c r="F7" s="51">
        <v>651000</v>
      </c>
      <c r="G7" s="51">
        <v>1275000</v>
      </c>
    </row>
    <row r="8" spans="1:7" ht="15" customHeight="1" x14ac:dyDescent="0.3">
      <c r="A8" s="30" t="s">
        <v>181</v>
      </c>
      <c r="C8" s="49">
        <v>0.4</v>
      </c>
      <c r="D8" s="49">
        <v>0.3</v>
      </c>
      <c r="E8" s="49">
        <v>0.2</v>
      </c>
      <c r="F8" s="49">
        <v>0.15</v>
      </c>
      <c r="G8" s="49">
        <v>0.12</v>
      </c>
    </row>
    <row r="9" spans="1:7" ht="15" customHeight="1" x14ac:dyDescent="0.3">
      <c r="A9" s="30" t="s">
        <v>182</v>
      </c>
      <c r="C9" s="52">
        <v>3</v>
      </c>
      <c r="D9" s="52">
        <v>6</v>
      </c>
      <c r="E9" s="52">
        <v>7</v>
      </c>
      <c r="F9" s="52">
        <v>7</v>
      </c>
      <c r="G9" s="52">
        <v>7</v>
      </c>
    </row>
    <row r="10" spans="1:7" ht="15" customHeight="1" x14ac:dyDescent="0.3">
      <c r="A10" s="30" t="s">
        <v>183</v>
      </c>
      <c r="C10" s="52">
        <v>2.33</v>
      </c>
      <c r="D10" s="52">
        <v>5.5</v>
      </c>
      <c r="E10" s="52">
        <v>7</v>
      </c>
      <c r="F10" s="52">
        <v>7</v>
      </c>
      <c r="G10" s="52">
        <v>7</v>
      </c>
    </row>
    <row r="11" spans="1:7" ht="15" customHeight="1" x14ac:dyDescent="0.3">
      <c r="A11" s="30" t="s">
        <v>184</v>
      </c>
      <c r="C11" s="52">
        <v>2.33</v>
      </c>
      <c r="D11" s="52">
        <v>5.5</v>
      </c>
      <c r="E11" s="52">
        <v>7</v>
      </c>
      <c r="F11" s="52">
        <v>7</v>
      </c>
      <c r="G11" s="52">
        <v>7</v>
      </c>
    </row>
    <row r="12" spans="1:7" ht="15" customHeight="1" x14ac:dyDescent="0.3">
      <c r="A12" s="30" t="s">
        <v>185</v>
      </c>
      <c r="C12" s="52">
        <v>1</v>
      </c>
      <c r="D12" s="52">
        <v>1</v>
      </c>
      <c r="E12" s="52">
        <v>2</v>
      </c>
      <c r="F12" s="52">
        <v>2</v>
      </c>
      <c r="G12" s="52">
        <v>2</v>
      </c>
    </row>
    <row r="13" spans="1:7" ht="15" customHeight="1" x14ac:dyDescent="0.3">
      <c r="A13" s="28" t="s">
        <v>186</v>
      </c>
      <c r="B13" s="29"/>
      <c r="C13" s="29"/>
      <c r="D13" s="29"/>
      <c r="E13" s="29"/>
      <c r="F13" s="29"/>
      <c r="G13" s="29"/>
    </row>
    <row r="14" spans="1:7" ht="15" customHeight="1" x14ac:dyDescent="0.3">
      <c r="A14" s="30" t="s">
        <v>187</v>
      </c>
      <c r="C14" s="49">
        <v>0.4</v>
      </c>
    </row>
    <row r="15" spans="1:7" ht="15" customHeight="1" x14ac:dyDescent="0.3">
      <c r="A15" s="30" t="s">
        <v>188</v>
      </c>
      <c r="C15" s="51">
        <v>350</v>
      </c>
    </row>
    <row r="16" spans="1:7" ht="15" customHeight="1" x14ac:dyDescent="0.3">
      <c r="A16" s="30" t="s">
        <v>189</v>
      </c>
      <c r="C16" s="51">
        <v>2800</v>
      </c>
    </row>
    <row r="17" spans="1:7" ht="15" customHeight="1" x14ac:dyDescent="0.3">
      <c r="A17" s="30" t="s">
        <v>190</v>
      </c>
      <c r="C17" s="51">
        <v>4000</v>
      </c>
    </row>
    <row r="18" spans="1:7" ht="15" customHeight="1" x14ac:dyDescent="0.3">
      <c r="A18" s="30" t="s">
        <v>191</v>
      </c>
      <c r="C18" s="51">
        <v>4000</v>
      </c>
    </row>
    <row r="19" spans="1:7" ht="15" customHeight="1" x14ac:dyDescent="0.3">
      <c r="A19" s="30" t="s">
        <v>192</v>
      </c>
      <c r="C19" s="51">
        <v>5000</v>
      </c>
    </row>
    <row r="20" spans="1:7" ht="15" customHeight="1" x14ac:dyDescent="0.3">
      <c r="A20" s="30" t="s">
        <v>193</v>
      </c>
      <c r="C20" s="53">
        <v>1.45</v>
      </c>
    </row>
    <row r="21" spans="1:7" ht="15" customHeight="1" x14ac:dyDescent="0.3">
      <c r="A21" s="30" t="s">
        <v>194</v>
      </c>
      <c r="C21" s="49">
        <v>0.5</v>
      </c>
    </row>
    <row r="22" spans="1:7" ht="15" customHeight="1" x14ac:dyDescent="0.3">
      <c r="A22" s="30" t="s">
        <v>195</v>
      </c>
      <c r="C22" s="49">
        <v>0.5</v>
      </c>
    </row>
    <row r="23" spans="1:7" ht="15" customHeight="1" x14ac:dyDescent="0.3">
      <c r="A23" s="30" t="s">
        <v>196</v>
      </c>
      <c r="C23" s="49">
        <v>0.6</v>
      </c>
    </row>
    <row r="24" spans="1:7" ht="15" customHeight="1" x14ac:dyDescent="0.3">
      <c r="A24" s="30" t="s">
        <v>197</v>
      </c>
      <c r="C24" s="52">
        <v>1</v>
      </c>
    </row>
    <row r="25" spans="1:7" ht="15" customHeight="1" x14ac:dyDescent="0.3">
      <c r="A25" s="28" t="s">
        <v>198</v>
      </c>
      <c r="B25" s="29"/>
      <c r="C25" s="29"/>
      <c r="D25" s="29"/>
      <c r="E25" s="29"/>
      <c r="F25" s="29"/>
      <c r="G25" s="29"/>
    </row>
    <row r="26" spans="1:7" ht="15" customHeight="1" x14ac:dyDescent="0.3">
      <c r="A26" s="30" t="s">
        <v>199</v>
      </c>
      <c r="C26" s="54">
        <f>C7*(1-C8)</f>
        <v>52200</v>
      </c>
      <c r="D26" s="54">
        <f>D7*(1-D8)</f>
        <v>152600</v>
      </c>
      <c r="E26" s="54">
        <f>E7*(1-E8)</f>
        <v>280000</v>
      </c>
      <c r="F26" s="54">
        <f>F7*(1-F8)</f>
        <v>553350</v>
      </c>
      <c r="G26" s="54">
        <f>G7*(1-G8)</f>
        <v>1122000</v>
      </c>
    </row>
    <row r="27" spans="1:7" ht="15" customHeight="1" x14ac:dyDescent="0.3">
      <c r="A27" s="30" t="s">
        <v>200</v>
      </c>
      <c r="C27" s="54">
        <f>$C$15*12*C9*(1-$C$14)</f>
        <v>7560</v>
      </c>
      <c r="D27" s="54">
        <f>$C$15*12*D9*(1-$C$14)</f>
        <v>15120</v>
      </c>
      <c r="E27" s="54">
        <f>$C$15*12*E9*(1-$C$14)</f>
        <v>17640</v>
      </c>
      <c r="F27" s="54">
        <f>$C$15*12*F9*(1-$C$14)</f>
        <v>17640</v>
      </c>
      <c r="G27" s="54">
        <f>$C$15*12*G9*(1-$C$14)</f>
        <v>17640</v>
      </c>
    </row>
    <row r="28" spans="1:7" ht="15" customHeight="1" x14ac:dyDescent="0.3">
      <c r="A28" s="30" t="s">
        <v>201</v>
      </c>
      <c r="C28" s="54">
        <f>C10*$C$16*$C$20*12+C12*$C$18*$C$20*12*$C$22</f>
        <v>148317.59999999998</v>
      </c>
      <c r="D28" s="54">
        <f>D10*$C$16*$C$20*12+D12*$C$18*$C$20*12*$C$22</f>
        <v>302760</v>
      </c>
      <c r="E28" s="54">
        <f>E10*$C$16*$C$20*12+E12*$C$18*$C$20*12*$C$22</f>
        <v>410640</v>
      </c>
      <c r="F28" s="54">
        <f>F10*$C$16*$C$20*12+F12*$C$18*$C$20*12*$C$22</f>
        <v>410640</v>
      </c>
      <c r="G28" s="54">
        <f>G10*$C$16*$C$20*12+G12*$C$18*$C$20*12*$C$22</f>
        <v>410640</v>
      </c>
    </row>
    <row r="29" spans="1:7" ht="15" customHeight="1" x14ac:dyDescent="0.3">
      <c r="A29" s="41" t="s">
        <v>202</v>
      </c>
      <c r="C29" s="55">
        <f>SUM(C26:C28)</f>
        <v>208077.59999999998</v>
      </c>
      <c r="D29" s="55">
        <f>SUM(D26:D28)</f>
        <v>470480</v>
      </c>
      <c r="E29" s="55">
        <f>SUM(E26:E28)</f>
        <v>708280</v>
      </c>
      <c r="F29" s="55">
        <f>SUM(F26:F28)</f>
        <v>981630</v>
      </c>
      <c r="G29" s="55">
        <f>SUM(G26:G28)</f>
        <v>1550280</v>
      </c>
    </row>
    <row r="30" spans="1:7" ht="15" customHeight="1" x14ac:dyDescent="0.3">
      <c r="A30" s="41" t="s">
        <v>203</v>
      </c>
      <c r="C30" s="56">
        <f>C29/C5</f>
        <v>138.71839999999997</v>
      </c>
      <c r="D30" s="56">
        <f>D29/D5</f>
        <v>104.55111111111111</v>
      </c>
      <c r="E30" s="56">
        <f>E29/E5</f>
        <v>120.45578231292517</v>
      </c>
      <c r="F30" s="56">
        <f>F29/F5</f>
        <v>146.07589285714286</v>
      </c>
      <c r="G30" s="56">
        <f>G29/G5</f>
        <v>184.55714285714285</v>
      </c>
    </row>
    <row r="31" spans="1:7" ht="15" customHeight="1" x14ac:dyDescent="0.3">
      <c r="A31" s="30" t="s">
        <v>204</v>
      </c>
      <c r="C31" s="54">
        <f>(C26+C27)/C5</f>
        <v>39.840000000000003</v>
      </c>
      <c r="D31" s="54">
        <f>(D26+D27)/D5</f>
        <v>37.271111111111111</v>
      </c>
      <c r="E31" s="54">
        <f>(E26+E27)/E5</f>
        <v>50.61904761904762</v>
      </c>
      <c r="F31" s="54">
        <f>(F26+F27)/F5</f>
        <v>84.96875</v>
      </c>
      <c r="G31" s="54">
        <f>(G26+G27)/G5</f>
        <v>135.67142857142858</v>
      </c>
    </row>
    <row r="32" spans="1:7" ht="15" customHeight="1" x14ac:dyDescent="0.3">
      <c r="A32" s="28" t="s">
        <v>205</v>
      </c>
      <c r="B32" s="29"/>
      <c r="C32" s="29"/>
      <c r="D32" s="29"/>
      <c r="E32" s="29"/>
      <c r="F32" s="29"/>
      <c r="G32" s="29"/>
    </row>
    <row r="33" spans="1:7" ht="15" customHeight="1" x14ac:dyDescent="0.3">
      <c r="A33" s="30" t="s">
        <v>206</v>
      </c>
      <c r="C33" s="54">
        <f>C7*C8</f>
        <v>34800</v>
      </c>
      <c r="D33" s="54">
        <f>D7*D8</f>
        <v>65400</v>
      </c>
      <c r="E33" s="54">
        <f>E7*E8</f>
        <v>70000</v>
      </c>
      <c r="F33" s="54">
        <f>F7*F8</f>
        <v>97650</v>
      </c>
      <c r="G33" s="54">
        <f>G7*G8</f>
        <v>153000</v>
      </c>
    </row>
    <row r="34" spans="1:7" ht="15" customHeight="1" x14ac:dyDescent="0.3">
      <c r="A34" s="30" t="s">
        <v>207</v>
      </c>
      <c r="C34" s="54">
        <f>$C$15*12*C9*$C$14</f>
        <v>5040</v>
      </c>
      <c r="D34" s="54">
        <f>$C$15*12*D9*$C$14</f>
        <v>10080</v>
      </c>
      <c r="E34" s="54">
        <f>$C$15*12*E9*$C$14</f>
        <v>11760</v>
      </c>
      <c r="F34" s="54">
        <f>$C$15*12*F9*$C$14</f>
        <v>11760</v>
      </c>
      <c r="G34" s="54">
        <f>$C$15*12*G9*$C$14</f>
        <v>11760</v>
      </c>
    </row>
    <row r="35" spans="1:7" ht="15" customHeight="1" x14ac:dyDescent="0.3">
      <c r="A35" s="30" t="s">
        <v>201</v>
      </c>
      <c r="C35" s="54">
        <f>C11*$C$17*$C$20*12*$C$21+$C$24*$C$19*$C$20*12*$C$23</f>
        <v>133284</v>
      </c>
      <c r="D35" s="54">
        <f>D11*$C$17*$C$20*12*$C$21+$C$24*$C$19*$C$20*12*$C$23</f>
        <v>243600</v>
      </c>
      <c r="E35" s="54">
        <f>E11*$C$17*$C$20*12*$C$21+$C$24*$C$19*$C$20*12*$C$23</f>
        <v>295800</v>
      </c>
      <c r="F35" s="54">
        <f>F11*$C$17*$C$20*12*$C$21+$C$24*$C$19*$C$20*12*$C$23</f>
        <v>295800</v>
      </c>
      <c r="G35" s="54">
        <f>G11*$C$17*$C$20*12*$C$21+$C$24*$C$19*$C$20*12*$C$23</f>
        <v>295800</v>
      </c>
    </row>
    <row r="36" spans="1:7" ht="15" customHeight="1" x14ac:dyDescent="0.3">
      <c r="A36" s="41" t="s">
        <v>208</v>
      </c>
      <c r="C36" s="55">
        <f>SUM(C33:C35)</f>
        <v>173124</v>
      </c>
      <c r="D36" s="55">
        <f>SUM(D33:D35)</f>
        <v>319080</v>
      </c>
      <c r="E36" s="55">
        <f>SUM(E33:E35)</f>
        <v>377560</v>
      </c>
      <c r="F36" s="55">
        <f>SUM(F33:F35)</f>
        <v>405210</v>
      </c>
      <c r="G36" s="55">
        <f>SUM(G33:G35)</f>
        <v>460560</v>
      </c>
    </row>
    <row r="37" spans="1:7" ht="15" customHeight="1" x14ac:dyDescent="0.3">
      <c r="A37" s="41" t="s">
        <v>209</v>
      </c>
      <c r="C37" s="56">
        <f>C36/C6</f>
        <v>247.32</v>
      </c>
      <c r="D37" s="56">
        <f>D36/D6</f>
        <v>245.44615384615383</v>
      </c>
      <c r="E37" s="56">
        <f>E36/E6</f>
        <v>377.56</v>
      </c>
      <c r="F37" s="56">
        <f>F36/F6</f>
        <v>578.87142857142862</v>
      </c>
      <c r="G37" s="56">
        <f>G36/G6</f>
        <v>921.12</v>
      </c>
    </row>
    <row r="38" spans="1:7" ht="15" customHeight="1" x14ac:dyDescent="0.3">
      <c r="A38" s="30" t="s">
        <v>210</v>
      </c>
      <c r="C38" s="54">
        <f>(C33+C34)/C6</f>
        <v>56.914285714285711</v>
      </c>
      <c r="D38" s="54">
        <f>(D33+D34)/D6</f>
        <v>58.061538461538461</v>
      </c>
      <c r="E38" s="54">
        <f>(E33+E34)/E6</f>
        <v>81.760000000000005</v>
      </c>
      <c r="F38" s="54">
        <f>(F33+F34)/F6</f>
        <v>156.30000000000001</v>
      </c>
      <c r="G38" s="54">
        <f>(G33+G34)/G6</f>
        <v>329.52</v>
      </c>
    </row>
    <row r="39" spans="1:7" ht="15" customHeight="1" x14ac:dyDescent="0.3">
      <c r="A39" s="28" t="s">
        <v>211</v>
      </c>
      <c r="B39" s="29"/>
      <c r="C39" s="29"/>
      <c r="D39" s="29"/>
      <c r="E39" s="29"/>
      <c r="F39" s="29"/>
      <c r="G39" s="29"/>
    </row>
    <row r="40" spans="1:7" ht="15" customHeight="1" x14ac:dyDescent="0.3">
      <c r="A40" s="30" t="s">
        <v>132</v>
      </c>
      <c r="C40" s="51">
        <v>7500</v>
      </c>
    </row>
    <row r="41" spans="1:7" ht="15" customHeight="1" x14ac:dyDescent="0.3">
      <c r="A41" s="30" t="s">
        <v>133</v>
      </c>
      <c r="C41" s="49">
        <v>5.7500000000000002E-2</v>
      </c>
    </row>
    <row r="42" spans="1:7" ht="15" customHeight="1" x14ac:dyDescent="0.3">
      <c r="A42" s="30" t="s">
        <v>212</v>
      </c>
      <c r="C42" s="52">
        <v>4</v>
      </c>
    </row>
    <row r="43" spans="1:7" ht="15" customHeight="1" x14ac:dyDescent="0.3">
      <c r="A43" s="30" t="s">
        <v>213</v>
      </c>
      <c r="C43" s="49">
        <v>0.75</v>
      </c>
    </row>
    <row r="44" spans="1:7" ht="15" customHeight="1" x14ac:dyDescent="0.3">
      <c r="A44" s="41" t="s">
        <v>214</v>
      </c>
      <c r="C44" s="55">
        <f>C40*C41</f>
        <v>431.25</v>
      </c>
    </row>
    <row r="45" spans="1:7" ht="15" customHeight="1" x14ac:dyDescent="0.3">
      <c r="A45" s="41" t="s">
        <v>215</v>
      </c>
      <c r="C45" s="55">
        <f>C44*C42</f>
        <v>1725</v>
      </c>
    </row>
    <row r="46" spans="1:7" ht="15" customHeight="1" x14ac:dyDescent="0.3">
      <c r="A46" s="41" t="s">
        <v>216</v>
      </c>
      <c r="C46" s="55">
        <f>C45*C43</f>
        <v>1293.75</v>
      </c>
    </row>
    <row r="47" spans="1:7" ht="15" customHeight="1" x14ac:dyDescent="0.3">
      <c r="A47" s="41" t="s">
        <v>217</v>
      </c>
      <c r="C47" s="55">
        <f>AVERAGE(E30:G30)</f>
        <v>150.36293934240362</v>
      </c>
    </row>
    <row r="48" spans="1:7" ht="15" customHeight="1" x14ac:dyDescent="0.3">
      <c r="A48" s="41" t="s">
        <v>103</v>
      </c>
      <c r="C48" s="37">
        <f>C45/C47</f>
        <v>11.472241814000874</v>
      </c>
    </row>
    <row r="49" spans="1:3" ht="15" customHeight="1" x14ac:dyDescent="0.3">
      <c r="A49" s="41" t="s">
        <v>218</v>
      </c>
      <c r="C49" s="57">
        <f>C47/C44*12</f>
        <v>4.1840122251799263</v>
      </c>
    </row>
    <row r="51" spans="1:3" ht="15" customHeight="1" x14ac:dyDescent="0.3">
      <c r="A51" s="25" t="s">
        <v>219</v>
      </c>
    </row>
    <row r="52" spans="1:3" ht="15" customHeight="1" x14ac:dyDescent="0.3">
      <c r="A52" s="25" t="s">
        <v>220</v>
      </c>
    </row>
    <row r="53" spans="1:3" ht="15" customHeight="1" x14ac:dyDescent="0.3">
      <c r="A53" s="25" t="s">
        <v>221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zoomScaleNormal="100" workbookViewId="0"/>
  </sheetViews>
  <sheetFormatPr baseColWidth="10" defaultColWidth="8.5546875" defaultRowHeight="14.4" x14ac:dyDescent="0.3"/>
  <cols>
    <col min="1" max="1" width="46" customWidth="1"/>
    <col min="2" max="2" width="2" customWidth="1"/>
    <col min="3" max="3" width="11" customWidth="1"/>
  </cols>
  <sheetData>
    <row r="1" spans="1:8" ht="15.75" customHeight="1" x14ac:dyDescent="0.35">
      <c r="A1" s="24" t="s">
        <v>222</v>
      </c>
    </row>
    <row r="2" spans="1:8" ht="15" customHeight="1" x14ac:dyDescent="0.3">
      <c r="A2" s="25" t="s">
        <v>223</v>
      </c>
    </row>
    <row r="3" spans="1:8" ht="15" customHeight="1" x14ac:dyDescent="0.3">
      <c r="A3" s="26"/>
      <c r="B3" s="26"/>
      <c r="C3" s="27" t="s">
        <v>110</v>
      </c>
      <c r="D3" s="27" t="s">
        <v>111</v>
      </c>
      <c r="E3" s="27" t="s">
        <v>112</v>
      </c>
      <c r="F3" s="27" t="s">
        <v>113</v>
      </c>
      <c r="G3" s="27" t="s">
        <v>114</v>
      </c>
      <c r="H3" s="27" t="s">
        <v>115</v>
      </c>
    </row>
    <row r="4" spans="1:8" ht="15" customHeight="1" x14ac:dyDescent="0.3">
      <c r="A4" s="28" t="s">
        <v>224</v>
      </c>
      <c r="B4" s="29"/>
      <c r="C4" s="29"/>
      <c r="D4" s="29"/>
      <c r="E4" s="29"/>
      <c r="F4" s="29"/>
      <c r="G4" s="29"/>
      <c r="H4" s="29"/>
    </row>
    <row r="5" spans="1:8" ht="15" customHeight="1" x14ac:dyDescent="0.3">
      <c r="A5" s="30" t="s">
        <v>225</v>
      </c>
      <c r="C5" s="31">
        <v>20</v>
      </c>
      <c r="D5" s="31">
        <v>45</v>
      </c>
      <c r="E5" s="31">
        <v>90</v>
      </c>
      <c r="F5" s="31">
        <v>130</v>
      </c>
      <c r="G5" s="31">
        <v>160</v>
      </c>
      <c r="H5" s="31">
        <v>180</v>
      </c>
    </row>
    <row r="6" spans="1:8" ht="15" customHeight="1" x14ac:dyDescent="0.3">
      <c r="A6" s="30" t="s">
        <v>226</v>
      </c>
      <c r="C6" s="31">
        <v>10</v>
      </c>
      <c r="D6" s="31">
        <v>22</v>
      </c>
      <c r="E6" s="31">
        <v>45</v>
      </c>
      <c r="F6" s="31">
        <v>65</v>
      </c>
      <c r="G6" s="31">
        <v>80</v>
      </c>
      <c r="H6" s="31">
        <v>90</v>
      </c>
    </row>
    <row r="7" spans="1:8" ht="15" customHeight="1" x14ac:dyDescent="0.3">
      <c r="A7" s="30" t="s">
        <v>227</v>
      </c>
      <c r="C7" s="31">
        <v>18</v>
      </c>
      <c r="D7" s="31">
        <v>40</v>
      </c>
      <c r="E7" s="31">
        <v>80</v>
      </c>
      <c r="F7" s="31">
        <v>115</v>
      </c>
      <c r="G7" s="31">
        <v>135</v>
      </c>
      <c r="H7" s="31">
        <v>150</v>
      </c>
    </row>
    <row r="8" spans="1:8" ht="15" customHeight="1" x14ac:dyDescent="0.3">
      <c r="A8" s="30" t="s">
        <v>228</v>
      </c>
      <c r="C8" s="31">
        <v>10</v>
      </c>
      <c r="D8" s="31">
        <v>22</v>
      </c>
      <c r="E8" s="31">
        <v>45</v>
      </c>
      <c r="F8" s="31">
        <v>65</v>
      </c>
      <c r="G8" s="31">
        <v>80</v>
      </c>
      <c r="H8" s="31">
        <v>90</v>
      </c>
    </row>
    <row r="9" spans="1:8" ht="15" customHeight="1" x14ac:dyDescent="0.3">
      <c r="A9" s="30" t="s">
        <v>229</v>
      </c>
      <c r="C9" s="31">
        <v>15</v>
      </c>
      <c r="D9" s="31">
        <v>33</v>
      </c>
      <c r="E9" s="31">
        <v>70</v>
      </c>
      <c r="F9" s="31">
        <v>100</v>
      </c>
      <c r="G9" s="31">
        <v>120</v>
      </c>
      <c r="H9" s="31">
        <v>130</v>
      </c>
    </row>
    <row r="10" spans="1:8" ht="15" customHeight="1" x14ac:dyDescent="0.3">
      <c r="A10" s="30" t="s">
        <v>230</v>
      </c>
      <c r="C10" s="31">
        <v>12</v>
      </c>
      <c r="D10" s="31">
        <v>25</v>
      </c>
      <c r="E10" s="31">
        <v>52</v>
      </c>
      <c r="F10" s="31">
        <v>75</v>
      </c>
      <c r="G10" s="31">
        <v>90</v>
      </c>
      <c r="H10" s="31">
        <v>100</v>
      </c>
    </row>
    <row r="11" spans="1:8" ht="15" customHeight="1" x14ac:dyDescent="0.3">
      <c r="A11" s="30" t="s">
        <v>231</v>
      </c>
      <c r="C11" s="31">
        <v>13</v>
      </c>
      <c r="D11" s="31">
        <v>28</v>
      </c>
      <c r="E11" s="31">
        <v>58</v>
      </c>
      <c r="F11" s="31">
        <v>85</v>
      </c>
      <c r="G11" s="31">
        <v>100</v>
      </c>
      <c r="H11" s="31">
        <v>110</v>
      </c>
    </row>
    <row r="12" spans="1:8" ht="15" customHeight="1" x14ac:dyDescent="0.3">
      <c r="A12" s="41" t="s">
        <v>232</v>
      </c>
      <c r="C12" s="40">
        <f t="shared" ref="C12:H12" si="0">SUM(C5:C11)</f>
        <v>98</v>
      </c>
      <c r="D12" s="40">
        <f t="shared" si="0"/>
        <v>215</v>
      </c>
      <c r="E12" s="40">
        <f t="shared" si="0"/>
        <v>440</v>
      </c>
      <c r="F12" s="40">
        <f t="shared" si="0"/>
        <v>635</v>
      </c>
      <c r="G12" s="40">
        <f t="shared" si="0"/>
        <v>765</v>
      </c>
      <c r="H12" s="40">
        <f t="shared" si="0"/>
        <v>850</v>
      </c>
    </row>
    <row r="13" spans="1:8" ht="15" customHeight="1" x14ac:dyDescent="0.3">
      <c r="A13" s="28" t="s">
        <v>233</v>
      </c>
      <c r="B13" s="29"/>
      <c r="C13" s="29"/>
      <c r="D13" s="29"/>
      <c r="E13" s="29"/>
      <c r="F13" s="29"/>
      <c r="G13" s="29"/>
      <c r="H13" s="29"/>
    </row>
    <row r="14" spans="1:8" ht="15" customHeight="1" x14ac:dyDescent="0.3">
      <c r="A14" s="30" t="s">
        <v>234</v>
      </c>
      <c r="C14" s="47">
        <f t="shared" ref="C14:H14" si="1">C12</f>
        <v>98</v>
      </c>
      <c r="D14" s="47">
        <f t="shared" si="1"/>
        <v>215</v>
      </c>
      <c r="E14" s="47">
        <f t="shared" si="1"/>
        <v>440</v>
      </c>
      <c r="F14" s="47">
        <f t="shared" si="1"/>
        <v>635</v>
      </c>
      <c r="G14" s="47">
        <f t="shared" si="1"/>
        <v>765</v>
      </c>
      <c r="H14" s="47">
        <f t="shared" si="1"/>
        <v>850</v>
      </c>
    </row>
    <row r="15" spans="1:8" ht="15" customHeight="1" x14ac:dyDescent="0.3">
      <c r="A15" s="30" t="s">
        <v>235</v>
      </c>
      <c r="C15" s="31">
        <v>0</v>
      </c>
      <c r="D15" s="31">
        <v>130</v>
      </c>
      <c r="E15" s="31">
        <v>720</v>
      </c>
      <c r="F15" s="31">
        <v>1120</v>
      </c>
      <c r="G15" s="31">
        <v>1380</v>
      </c>
      <c r="H15" s="31">
        <v>1490</v>
      </c>
    </row>
    <row r="16" spans="1:8" ht="15" customHeight="1" x14ac:dyDescent="0.3">
      <c r="A16" s="30" t="s">
        <v>236</v>
      </c>
      <c r="C16" s="31">
        <v>20</v>
      </c>
      <c r="D16" s="31">
        <v>355</v>
      </c>
      <c r="E16" s="31">
        <v>840</v>
      </c>
      <c r="F16" s="31">
        <v>1245</v>
      </c>
      <c r="G16" s="31">
        <v>1555</v>
      </c>
      <c r="H16" s="31">
        <v>1860</v>
      </c>
    </row>
    <row r="17" spans="1:8" ht="15" customHeight="1" x14ac:dyDescent="0.3">
      <c r="A17" s="41" t="s">
        <v>237</v>
      </c>
      <c r="C17" s="40">
        <f t="shared" ref="C17:H17" si="2">SUM(C14:C16)</f>
        <v>118</v>
      </c>
      <c r="D17" s="40">
        <f t="shared" si="2"/>
        <v>700</v>
      </c>
      <c r="E17" s="40">
        <f t="shared" si="2"/>
        <v>2000</v>
      </c>
      <c r="F17" s="40">
        <f t="shared" si="2"/>
        <v>3000</v>
      </c>
      <c r="G17" s="40">
        <f t="shared" si="2"/>
        <v>3700</v>
      </c>
      <c r="H17" s="40">
        <f t="shared" si="2"/>
        <v>4200</v>
      </c>
    </row>
    <row r="18" spans="1:8" ht="15" customHeight="1" x14ac:dyDescent="0.3">
      <c r="A18" s="41" t="s">
        <v>238</v>
      </c>
      <c r="C18" s="30"/>
      <c r="D18" s="46">
        <f>D17</f>
        <v>700</v>
      </c>
      <c r="E18" s="46">
        <f>E17-D17</f>
        <v>1300</v>
      </c>
      <c r="F18" s="46">
        <f>F17-E17</f>
        <v>1000</v>
      </c>
      <c r="G18" s="46">
        <f>G17-F17</f>
        <v>700</v>
      </c>
      <c r="H18" s="46">
        <f>H17-G17</f>
        <v>500</v>
      </c>
    </row>
    <row r="19" spans="1:8" ht="15" customHeight="1" x14ac:dyDescent="0.3">
      <c r="A19" s="28" t="s">
        <v>239</v>
      </c>
      <c r="B19" s="29"/>
      <c r="C19" s="29"/>
      <c r="D19" s="29"/>
      <c r="E19" s="29"/>
      <c r="F19" s="29"/>
      <c r="G19" s="29"/>
      <c r="H19" s="29"/>
    </row>
    <row r="20" spans="1:8" ht="15" customHeight="1" x14ac:dyDescent="0.3">
      <c r="A20" s="30" t="s">
        <v>4</v>
      </c>
      <c r="C20" s="31">
        <v>50</v>
      </c>
      <c r="D20" s="31">
        <v>1500</v>
      </c>
      <c r="E20" s="31">
        <v>6000</v>
      </c>
      <c r="F20" s="31">
        <v>11880</v>
      </c>
      <c r="G20" s="31">
        <v>18600</v>
      </c>
      <c r="H20" s="31">
        <v>27000</v>
      </c>
    </row>
    <row r="21" spans="1:8" ht="15" customHeight="1" x14ac:dyDescent="0.3">
      <c r="A21" s="41" t="s">
        <v>178</v>
      </c>
      <c r="D21" s="46">
        <f>D20</f>
        <v>1500</v>
      </c>
      <c r="E21" s="46">
        <f>E20-D20</f>
        <v>4500</v>
      </c>
      <c r="F21" s="46">
        <f>F20-E20</f>
        <v>5880</v>
      </c>
      <c r="G21" s="46">
        <f>G20-F20</f>
        <v>6720</v>
      </c>
      <c r="H21" s="46">
        <f>H20-G20</f>
        <v>8400</v>
      </c>
    </row>
    <row r="23" spans="1:8" ht="15" customHeight="1" x14ac:dyDescent="0.3">
      <c r="A23" s="25" t="s">
        <v>240</v>
      </c>
    </row>
    <row r="24" spans="1:8" ht="15" customHeight="1" x14ac:dyDescent="0.3">
      <c r="A24" s="25" t="s">
        <v>241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8"/>
  <sheetViews>
    <sheetView showGridLines="0" zoomScaleNormal="100" workbookViewId="0"/>
  </sheetViews>
  <sheetFormatPr baseColWidth="10" defaultColWidth="8.5546875" defaultRowHeight="14.4" x14ac:dyDescent="0.3"/>
  <cols>
    <col min="1" max="1" width="38" customWidth="1"/>
    <col min="2" max="5" width="15" customWidth="1"/>
  </cols>
  <sheetData>
    <row r="1" spans="1:5" ht="15.75" customHeight="1" x14ac:dyDescent="0.35">
      <c r="A1" s="24" t="s">
        <v>242</v>
      </c>
    </row>
    <row r="2" spans="1:5" ht="15" customHeight="1" x14ac:dyDescent="0.3">
      <c r="A2" s="25" t="s">
        <v>243</v>
      </c>
    </row>
    <row r="3" spans="1:5" ht="15" customHeight="1" x14ac:dyDescent="0.3">
      <c r="A3" s="28" t="s">
        <v>244</v>
      </c>
      <c r="B3" s="58"/>
      <c r="C3" s="58"/>
      <c r="D3" s="58"/>
      <c r="E3" s="58"/>
    </row>
    <row r="4" spans="1:5" ht="15" customHeight="1" x14ac:dyDescent="0.3">
      <c r="A4" s="30" t="s">
        <v>245</v>
      </c>
      <c r="B4" s="48">
        <v>0.3</v>
      </c>
    </row>
    <row r="5" spans="1:5" ht="15" customHeight="1" x14ac:dyDescent="0.3">
      <c r="A5" s="30" t="s">
        <v>246</v>
      </c>
      <c r="B5" s="32">
        <v>4.3</v>
      </c>
    </row>
    <row r="6" spans="1:5" ht="15" customHeight="1" x14ac:dyDescent="0.3">
      <c r="A6" s="30" t="s">
        <v>247</v>
      </c>
      <c r="B6" s="48">
        <v>1.2</v>
      </c>
    </row>
    <row r="7" spans="1:5" ht="15" customHeight="1" x14ac:dyDescent="0.3">
      <c r="A7" s="30" t="s">
        <v>248</v>
      </c>
      <c r="B7" s="32">
        <v>9.1999999999999993</v>
      </c>
    </row>
    <row r="8" spans="1:5" ht="15" customHeight="1" x14ac:dyDescent="0.3">
      <c r="A8" s="30" t="s">
        <v>249</v>
      </c>
      <c r="B8" s="48">
        <v>2.5</v>
      </c>
    </row>
    <row r="9" spans="1:5" ht="15" customHeight="1" x14ac:dyDescent="0.3">
      <c r="A9" s="30" t="s">
        <v>250</v>
      </c>
      <c r="B9" s="32">
        <v>17.5</v>
      </c>
    </row>
    <row r="10" spans="1:5" ht="15" customHeight="1" x14ac:dyDescent="0.3">
      <c r="A10" s="30" t="s">
        <v>251</v>
      </c>
      <c r="B10" s="44">
        <v>0.1</v>
      </c>
    </row>
    <row r="12" spans="1:5" ht="15" customHeight="1" x14ac:dyDescent="0.3">
      <c r="A12" s="28" t="s">
        <v>252</v>
      </c>
      <c r="B12" s="58"/>
      <c r="C12" s="58"/>
      <c r="D12" s="58"/>
      <c r="E12" s="58"/>
    </row>
    <row r="13" spans="1:5" ht="15" customHeight="1" x14ac:dyDescent="0.3">
      <c r="A13" s="30" t="s">
        <v>253</v>
      </c>
      <c r="B13" s="59">
        <f>B4/B5</f>
        <v>6.9767441860465115E-2</v>
      </c>
    </row>
    <row r="14" spans="1:5" ht="15" customHeight="1" x14ac:dyDescent="0.3">
      <c r="A14" s="30" t="s">
        <v>254</v>
      </c>
      <c r="B14" s="59">
        <f>B6/B7</f>
        <v>0.13043478260869565</v>
      </c>
    </row>
    <row r="15" spans="1:5" ht="15" customHeight="1" x14ac:dyDescent="0.3">
      <c r="A15" s="30" t="s">
        <v>255</v>
      </c>
      <c r="B15" s="59">
        <f>B8/B9</f>
        <v>0.14285714285714285</v>
      </c>
    </row>
    <row r="16" spans="1:5" ht="15" customHeight="1" x14ac:dyDescent="0.3">
      <c r="A16" s="28" t="s">
        <v>256</v>
      </c>
      <c r="B16" s="58"/>
      <c r="C16" s="58"/>
      <c r="D16" s="58"/>
      <c r="E16" s="58"/>
    </row>
    <row r="17" spans="1:5" ht="15" customHeight="1" x14ac:dyDescent="0.3">
      <c r="A17" s="60"/>
      <c r="B17" s="60"/>
      <c r="C17" s="27" t="s">
        <v>257</v>
      </c>
      <c r="D17" s="27" t="s">
        <v>258</v>
      </c>
      <c r="E17" s="27" t="s">
        <v>259</v>
      </c>
    </row>
    <row r="18" spans="1:5" ht="15" customHeight="1" x14ac:dyDescent="0.3">
      <c r="A18" s="41" t="s">
        <v>260</v>
      </c>
      <c r="C18" s="33">
        <f>1-B13</f>
        <v>0.93023255813953487</v>
      </c>
      <c r="D18" s="33">
        <f>C18*(1-B14-B10)</f>
        <v>0.71587462082912035</v>
      </c>
      <c r="E18" s="33">
        <f>D18*(1-B15)</f>
        <v>0.61360681785353177</v>
      </c>
    </row>
    <row r="19" spans="1:5" ht="15" customHeight="1" x14ac:dyDescent="0.3">
      <c r="A19" s="30" t="s">
        <v>261</v>
      </c>
      <c r="C19" s="33">
        <f>B13</f>
        <v>6.9767441860465115E-2</v>
      </c>
      <c r="D19" s="33">
        <f>C19*(1-B14-B10)</f>
        <v>5.3690596562184022E-2</v>
      </c>
      <c r="E19" s="33">
        <f>D19*(1-B15)</f>
        <v>4.6020511339014879E-2</v>
      </c>
    </row>
    <row r="20" spans="1:5" ht="15" customHeight="1" x14ac:dyDescent="0.3">
      <c r="A20" s="30" t="s">
        <v>262</v>
      </c>
      <c r="C20" s="33">
        <v>0</v>
      </c>
      <c r="D20" s="33">
        <f>B14</f>
        <v>0.13043478260869565</v>
      </c>
      <c r="E20" s="33">
        <f>D20*(1-B15)</f>
        <v>0.11180124223602485</v>
      </c>
    </row>
    <row r="21" spans="1:5" ht="15" customHeight="1" x14ac:dyDescent="0.3">
      <c r="A21" s="30" t="s">
        <v>263</v>
      </c>
      <c r="C21" s="33">
        <v>0</v>
      </c>
      <c r="D21" s="33">
        <f>B10</f>
        <v>0.1</v>
      </c>
      <c r="E21" s="33">
        <f>D21*(1-B15)</f>
        <v>8.5714285714285729E-2</v>
      </c>
    </row>
    <row r="22" spans="1:5" ht="15" customHeight="1" x14ac:dyDescent="0.3">
      <c r="A22" s="30" t="s">
        <v>264</v>
      </c>
      <c r="C22" s="33">
        <v>0</v>
      </c>
      <c r="D22" s="33">
        <v>0</v>
      </c>
      <c r="E22" s="33">
        <f>B15</f>
        <v>0.14285714285714285</v>
      </c>
    </row>
    <row r="23" spans="1:5" ht="15" customHeight="1" x14ac:dyDescent="0.3">
      <c r="A23" s="41" t="s">
        <v>265</v>
      </c>
      <c r="C23" s="61">
        <f>SUM(C18:C22)</f>
        <v>1</v>
      </c>
      <c r="D23" s="61">
        <f>SUM(D18:D22)</f>
        <v>1</v>
      </c>
      <c r="E23" s="61">
        <f>SUM(E18:E22)</f>
        <v>1</v>
      </c>
    </row>
    <row r="24" spans="1:5" ht="15" customHeight="1" x14ac:dyDescent="0.3">
      <c r="A24" s="28" t="s">
        <v>266</v>
      </c>
      <c r="B24" s="58"/>
      <c r="C24" s="58"/>
      <c r="D24" s="58"/>
      <c r="E24" s="58"/>
    </row>
    <row r="25" spans="1:5" ht="15" customHeight="1" x14ac:dyDescent="0.3">
      <c r="A25" s="30" t="s">
        <v>157</v>
      </c>
      <c r="B25" s="62">
        <f>E19</f>
        <v>4.6020511339014879E-2</v>
      </c>
    </row>
    <row r="26" spans="1:5" ht="15" customHeight="1" x14ac:dyDescent="0.3">
      <c r="A26" s="30" t="s">
        <v>158</v>
      </c>
      <c r="B26" s="63">
        <f>B4</f>
        <v>0.3</v>
      </c>
    </row>
    <row r="28" spans="1:5" ht="15" customHeight="1" x14ac:dyDescent="0.3">
      <c r="A28" s="25" t="s">
        <v>267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mensuel</vt:lpstr>
      <vt:lpstr>KPIs</vt:lpstr>
      <vt:lpstr>Ventilation_verticale</vt:lpstr>
      <vt:lpstr>Cohortes</vt:lpstr>
      <vt:lpstr>Valorisation_sortie</vt:lpstr>
      <vt:lpstr>CAC_LTV</vt:lpstr>
      <vt:lpstr>Cible_F_U</vt:lpstr>
      <vt:lpstr>Cap_table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 Ganneval</dc:creator>
  <dc:description/>
  <cp:lastModifiedBy>frederic Ganneval</cp:lastModifiedBy>
  <cp:revision>1</cp:revision>
  <dcterms:created xsi:type="dcterms:W3CDTF">2026-05-27T06:44:22Z</dcterms:created>
  <dcterms:modified xsi:type="dcterms:W3CDTF">2026-07-11T10:04:59Z</dcterms:modified>
  <dc:language>en-US</dc:language>
</cp:coreProperties>
</file>